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58" i="1"/>
  <c r="F70" s="1"/>
  <c r="F82" s="1"/>
  <c r="F94" s="1"/>
  <c r="F106" s="1"/>
  <c r="F118" s="1"/>
  <c r="F130" s="1"/>
  <c r="F142" s="1"/>
  <c r="F154" s="1"/>
  <c r="F166" s="1"/>
  <c r="F178" s="1"/>
  <c r="F190" s="1"/>
  <c r="F202" s="1"/>
  <c r="F214" s="1"/>
  <c r="F226" s="1"/>
  <c r="F238" s="1"/>
  <c r="F250" s="1"/>
  <c r="F262" s="1"/>
  <c r="F274" s="1"/>
  <c r="F286" s="1"/>
  <c r="F34"/>
  <c r="F46" s="1"/>
  <c r="F22"/>
  <c r="C11"/>
  <c r="Q8"/>
  <c r="J7"/>
  <c r="J6"/>
  <c r="C6"/>
  <c r="C10" s="1"/>
  <c r="A6"/>
  <c r="L6" l="1"/>
  <c r="O7"/>
  <c r="C9"/>
  <c r="G12"/>
  <c r="C18"/>
  <c r="J12"/>
  <c r="E6"/>
  <c r="E7"/>
  <c r="G8"/>
  <c r="H12"/>
  <c r="G10"/>
  <c r="E9"/>
  <c r="H8"/>
  <c r="Q7"/>
  <c r="G7"/>
  <c r="O6"/>
  <c r="G6"/>
  <c r="H10"/>
  <c r="G9"/>
  <c r="O8"/>
  <c r="C8"/>
  <c r="H7"/>
  <c r="Q6"/>
  <c r="H6"/>
  <c r="C7"/>
  <c r="E8"/>
  <c r="H9"/>
  <c r="K12"/>
  <c r="K24" l="1"/>
  <c r="C23"/>
  <c r="C22"/>
  <c r="C21"/>
  <c r="G20"/>
  <c r="O19"/>
  <c r="E19"/>
  <c r="L18"/>
  <c r="E18"/>
  <c r="E21"/>
  <c r="H20"/>
  <c r="Q19"/>
  <c r="G19"/>
  <c r="O18"/>
  <c r="G18"/>
  <c r="C30"/>
  <c r="G24"/>
  <c r="O20"/>
  <c r="H19"/>
  <c r="H18"/>
  <c r="H22"/>
  <c r="G21"/>
  <c r="C20"/>
  <c r="A18"/>
  <c r="G22"/>
  <c r="Q20"/>
  <c r="J19"/>
  <c r="J18"/>
  <c r="Q18"/>
  <c r="H24"/>
  <c r="H21"/>
  <c r="E20"/>
  <c r="C19"/>
  <c r="Q12"/>
  <c r="R12"/>
  <c r="O12"/>
  <c r="O24" l="1"/>
  <c r="Q24" s="1"/>
  <c r="H36"/>
  <c r="G34"/>
  <c r="G33"/>
  <c r="O32"/>
  <c r="C32"/>
  <c r="H31"/>
  <c r="Q30"/>
  <c r="H30"/>
  <c r="A30"/>
  <c r="H34"/>
  <c r="H33"/>
  <c r="Q32"/>
  <c r="E32"/>
  <c r="J31"/>
  <c r="C31"/>
  <c r="J30"/>
  <c r="J36" s="1"/>
  <c r="H32"/>
  <c r="G31"/>
  <c r="G30"/>
  <c r="C42"/>
  <c r="G36"/>
  <c r="Q31"/>
  <c r="O30"/>
  <c r="C35"/>
  <c r="C33"/>
  <c r="O31"/>
  <c r="L30"/>
  <c r="E33"/>
  <c r="K36"/>
  <c r="C34"/>
  <c r="G32"/>
  <c r="E31"/>
  <c r="E30"/>
  <c r="J24"/>
  <c r="K48" l="1"/>
  <c r="C47"/>
  <c r="C46"/>
  <c r="C45"/>
  <c r="G44"/>
  <c r="O43"/>
  <c r="E43"/>
  <c r="L42"/>
  <c r="E42"/>
  <c r="C54"/>
  <c r="G48"/>
  <c r="E45"/>
  <c r="H44"/>
  <c r="Q43"/>
  <c r="G43"/>
  <c r="O42"/>
  <c r="G42"/>
  <c r="H46"/>
  <c r="Q44"/>
  <c r="J43"/>
  <c r="J42"/>
  <c r="J48" s="1"/>
  <c r="H45"/>
  <c r="E44"/>
  <c r="C43"/>
  <c r="H48"/>
  <c r="G45"/>
  <c r="C44"/>
  <c r="Q42"/>
  <c r="A42"/>
  <c r="G46"/>
  <c r="O44"/>
  <c r="H43"/>
  <c r="H42"/>
  <c r="R24"/>
  <c r="O36"/>
  <c r="Q36" s="1"/>
  <c r="H60" l="1"/>
  <c r="G58"/>
  <c r="G57"/>
  <c r="O56"/>
  <c r="C56"/>
  <c r="H55"/>
  <c r="Q54"/>
  <c r="H54"/>
  <c r="A54"/>
  <c r="H58"/>
  <c r="H57"/>
  <c r="Q56"/>
  <c r="E56"/>
  <c r="J55"/>
  <c r="C55"/>
  <c r="J54"/>
  <c r="J60" s="1"/>
  <c r="C66"/>
  <c r="G60"/>
  <c r="E57"/>
  <c r="Q55"/>
  <c r="O54"/>
  <c r="O60" s="1"/>
  <c r="H56"/>
  <c r="G55"/>
  <c r="G54"/>
  <c r="K60"/>
  <c r="C58"/>
  <c r="G56"/>
  <c r="E55"/>
  <c r="E54"/>
  <c r="C59"/>
  <c r="C57"/>
  <c r="O55"/>
  <c r="L54"/>
  <c r="R36"/>
  <c r="O48"/>
  <c r="Q48" s="1"/>
  <c r="R48" l="1"/>
  <c r="Q60"/>
  <c r="R60"/>
  <c r="K72"/>
  <c r="C71"/>
  <c r="C70"/>
  <c r="C69"/>
  <c r="G68"/>
  <c r="O67"/>
  <c r="E67"/>
  <c r="L66"/>
  <c r="E66"/>
  <c r="C78"/>
  <c r="G72"/>
  <c r="E69"/>
  <c r="H68"/>
  <c r="Q67"/>
  <c r="G67"/>
  <c r="O66"/>
  <c r="G66"/>
  <c r="H69"/>
  <c r="E68"/>
  <c r="C67"/>
  <c r="H70"/>
  <c r="J67"/>
  <c r="G70"/>
  <c r="O68"/>
  <c r="H67"/>
  <c r="H66"/>
  <c r="Q68"/>
  <c r="J66"/>
  <c r="J72" s="1"/>
  <c r="H72"/>
  <c r="G69"/>
  <c r="C68"/>
  <c r="Q66"/>
  <c r="A66"/>
  <c r="H84" l="1"/>
  <c r="G82"/>
  <c r="G81"/>
  <c r="O80"/>
  <c r="C80"/>
  <c r="H79"/>
  <c r="Q78"/>
  <c r="H78"/>
  <c r="A78"/>
  <c r="J79"/>
  <c r="H82"/>
  <c r="H81"/>
  <c r="Q80"/>
  <c r="E80"/>
  <c r="C79"/>
  <c r="J78"/>
  <c r="H80"/>
  <c r="G79"/>
  <c r="G78"/>
  <c r="C90"/>
  <c r="E81"/>
  <c r="O78"/>
  <c r="C83"/>
  <c r="C81"/>
  <c r="O79"/>
  <c r="L78"/>
  <c r="G84"/>
  <c r="Q79"/>
  <c r="K84"/>
  <c r="C82"/>
  <c r="G80"/>
  <c r="E79"/>
  <c r="E78"/>
  <c r="O72"/>
  <c r="R72" s="1"/>
  <c r="Q72"/>
  <c r="O84" l="1"/>
  <c r="K96"/>
  <c r="C95"/>
  <c r="C94"/>
  <c r="C93"/>
  <c r="G92"/>
  <c r="O91"/>
  <c r="E91"/>
  <c r="L90"/>
  <c r="E90"/>
  <c r="C102"/>
  <c r="G96"/>
  <c r="E93"/>
  <c r="H92"/>
  <c r="Q91"/>
  <c r="G91"/>
  <c r="O90"/>
  <c r="O96" s="1"/>
  <c r="G90"/>
  <c r="H94"/>
  <c r="Q92"/>
  <c r="J91"/>
  <c r="J90"/>
  <c r="E92"/>
  <c r="H96"/>
  <c r="G93"/>
  <c r="C92"/>
  <c r="Q90"/>
  <c r="A90"/>
  <c r="H93"/>
  <c r="C91"/>
  <c r="G94"/>
  <c r="O92"/>
  <c r="H91"/>
  <c r="H90"/>
  <c r="J84"/>
  <c r="H108" l="1"/>
  <c r="G106"/>
  <c r="G105"/>
  <c r="O104"/>
  <c r="C104"/>
  <c r="H103"/>
  <c r="Q102"/>
  <c r="H102"/>
  <c r="A102"/>
  <c r="H106"/>
  <c r="H105"/>
  <c r="Q104"/>
  <c r="E104"/>
  <c r="J103"/>
  <c r="C103"/>
  <c r="J102"/>
  <c r="C114"/>
  <c r="G108"/>
  <c r="E105"/>
  <c r="Q103"/>
  <c r="O102"/>
  <c r="G103"/>
  <c r="K108"/>
  <c r="C106"/>
  <c r="G104"/>
  <c r="E103"/>
  <c r="E102"/>
  <c r="H104"/>
  <c r="G102"/>
  <c r="C107"/>
  <c r="C105"/>
  <c r="O103"/>
  <c r="L102"/>
  <c r="Q84"/>
  <c r="R84" s="1"/>
  <c r="Q96"/>
  <c r="R96" s="1"/>
  <c r="J96"/>
  <c r="J108" l="1"/>
  <c r="K120"/>
  <c r="C119"/>
  <c r="C118"/>
  <c r="C117"/>
  <c r="G116"/>
  <c r="O115"/>
  <c r="E115"/>
  <c r="L114"/>
  <c r="E114"/>
  <c r="C126"/>
  <c r="G120"/>
  <c r="E117"/>
  <c r="H116"/>
  <c r="Q115"/>
  <c r="G115"/>
  <c r="O114"/>
  <c r="G114"/>
  <c r="H117"/>
  <c r="E116"/>
  <c r="C115"/>
  <c r="Q116"/>
  <c r="J114"/>
  <c r="J120" s="1"/>
  <c r="G118"/>
  <c r="O116"/>
  <c r="H115"/>
  <c r="H114"/>
  <c r="H118"/>
  <c r="J115"/>
  <c r="H120"/>
  <c r="G117"/>
  <c r="C116"/>
  <c r="Q114"/>
  <c r="A114"/>
  <c r="O108"/>
  <c r="Q108" s="1"/>
  <c r="R108" l="1"/>
  <c r="O120"/>
  <c r="Q120" s="1"/>
  <c r="H132"/>
  <c r="G130"/>
  <c r="G129"/>
  <c r="O128"/>
  <c r="C128"/>
  <c r="H127"/>
  <c r="Q126"/>
  <c r="H126"/>
  <c r="A126"/>
  <c r="H130"/>
  <c r="H129"/>
  <c r="Q128"/>
  <c r="E128"/>
  <c r="J127"/>
  <c r="C127"/>
  <c r="J126"/>
  <c r="H128"/>
  <c r="G127"/>
  <c r="G126"/>
  <c r="G132"/>
  <c r="Q127"/>
  <c r="C131"/>
  <c r="C129"/>
  <c r="O127"/>
  <c r="L126"/>
  <c r="C138"/>
  <c r="E129"/>
  <c r="O126"/>
  <c r="O132" s="1"/>
  <c r="K132"/>
  <c r="C130"/>
  <c r="G128"/>
  <c r="E127"/>
  <c r="E126"/>
  <c r="Q132" l="1"/>
  <c r="R132" s="1"/>
  <c r="K144"/>
  <c r="C143"/>
  <c r="C142"/>
  <c r="C141"/>
  <c r="G140"/>
  <c r="O139"/>
  <c r="E139"/>
  <c r="L138"/>
  <c r="E138"/>
  <c r="C150"/>
  <c r="G144"/>
  <c r="E141"/>
  <c r="H140"/>
  <c r="Q139"/>
  <c r="G139"/>
  <c r="O138"/>
  <c r="G138"/>
  <c r="H142"/>
  <c r="Q140"/>
  <c r="J139"/>
  <c r="J138"/>
  <c r="H141"/>
  <c r="H144"/>
  <c r="G141"/>
  <c r="C140"/>
  <c r="Q138"/>
  <c r="A138"/>
  <c r="E140"/>
  <c r="C139"/>
  <c r="G142"/>
  <c r="O140"/>
  <c r="H139"/>
  <c r="H138"/>
  <c r="R120"/>
  <c r="J132"/>
  <c r="O144" l="1"/>
  <c r="Q144" s="1"/>
  <c r="R144" s="1"/>
  <c r="J144"/>
  <c r="H156"/>
  <c r="G154"/>
  <c r="G153"/>
  <c r="O152"/>
  <c r="C152"/>
  <c r="H151"/>
  <c r="Q150"/>
  <c r="H150"/>
  <c r="A150"/>
  <c r="H154"/>
  <c r="H153"/>
  <c r="Q152"/>
  <c r="E152"/>
  <c r="J151"/>
  <c r="C151"/>
  <c r="J150"/>
  <c r="C162"/>
  <c r="G156"/>
  <c r="E153"/>
  <c r="Q151"/>
  <c r="O150"/>
  <c r="K156"/>
  <c r="C154"/>
  <c r="G152"/>
  <c r="E151"/>
  <c r="E150"/>
  <c r="H152"/>
  <c r="G151"/>
  <c r="G150"/>
  <c r="C155"/>
  <c r="C153"/>
  <c r="O151"/>
  <c r="L150"/>
  <c r="K168" l="1"/>
  <c r="C167"/>
  <c r="C166"/>
  <c r="C165"/>
  <c r="G164"/>
  <c r="O163"/>
  <c r="E163"/>
  <c r="L162"/>
  <c r="E162"/>
  <c r="G168"/>
  <c r="C174"/>
  <c r="E165"/>
  <c r="H164"/>
  <c r="Q163"/>
  <c r="G163"/>
  <c r="O162"/>
  <c r="G162"/>
  <c r="H165"/>
  <c r="E164"/>
  <c r="C163"/>
  <c r="G166"/>
  <c r="O164"/>
  <c r="H163"/>
  <c r="H162"/>
  <c r="H166"/>
  <c r="Q164"/>
  <c r="J163"/>
  <c r="J162"/>
  <c r="J168" s="1"/>
  <c r="H168"/>
  <c r="G165"/>
  <c r="C164"/>
  <c r="Q162"/>
  <c r="A162"/>
  <c r="O156"/>
  <c r="Q156" s="1"/>
  <c r="R156" s="1"/>
  <c r="J156"/>
  <c r="H180" l="1"/>
  <c r="G178"/>
  <c r="G177"/>
  <c r="O176"/>
  <c r="C176"/>
  <c r="H175"/>
  <c r="Q174"/>
  <c r="H174"/>
  <c r="A174"/>
  <c r="H178"/>
  <c r="H177"/>
  <c r="Q176"/>
  <c r="E176"/>
  <c r="J175"/>
  <c r="C175"/>
  <c r="J174"/>
  <c r="J180" s="1"/>
  <c r="C186"/>
  <c r="H176"/>
  <c r="G175"/>
  <c r="G174"/>
  <c r="C179"/>
  <c r="C177"/>
  <c r="O175"/>
  <c r="L174"/>
  <c r="G180"/>
  <c r="E177"/>
  <c r="Q175"/>
  <c r="O174"/>
  <c r="O180" s="1"/>
  <c r="K180"/>
  <c r="C178"/>
  <c r="G176"/>
  <c r="E175"/>
  <c r="E174"/>
  <c r="O168"/>
  <c r="Q168" l="1"/>
  <c r="R168" s="1"/>
  <c r="Q180"/>
  <c r="R180" s="1"/>
  <c r="K192"/>
  <c r="C191"/>
  <c r="C190"/>
  <c r="C189"/>
  <c r="G188"/>
  <c r="O187"/>
  <c r="E187"/>
  <c r="L186"/>
  <c r="E186"/>
  <c r="C198"/>
  <c r="G192"/>
  <c r="E189"/>
  <c r="H188"/>
  <c r="Q187"/>
  <c r="G187"/>
  <c r="O186"/>
  <c r="G186"/>
  <c r="H190"/>
  <c r="H189"/>
  <c r="Q188"/>
  <c r="E188"/>
  <c r="J187"/>
  <c r="C187"/>
  <c r="J186"/>
  <c r="J192" s="1"/>
  <c r="G190"/>
  <c r="H187"/>
  <c r="H192"/>
  <c r="C188"/>
  <c r="A186"/>
  <c r="O188"/>
  <c r="H186"/>
  <c r="G189"/>
  <c r="Q186"/>
  <c r="H204" l="1"/>
  <c r="G202"/>
  <c r="G201"/>
  <c r="O200"/>
  <c r="C200"/>
  <c r="H199"/>
  <c r="Q198"/>
  <c r="H198"/>
  <c r="A198"/>
  <c r="H202"/>
  <c r="H201"/>
  <c r="Q200"/>
  <c r="E200"/>
  <c r="J199"/>
  <c r="C199"/>
  <c r="J198"/>
  <c r="J204" s="1"/>
  <c r="C210"/>
  <c r="G204"/>
  <c r="E201"/>
  <c r="H200"/>
  <c r="Q199"/>
  <c r="G199"/>
  <c r="O198"/>
  <c r="G198"/>
  <c r="C201"/>
  <c r="L198"/>
  <c r="O199"/>
  <c r="C202"/>
  <c r="E199"/>
  <c r="C203"/>
  <c r="K204"/>
  <c r="G200"/>
  <c r="E198"/>
  <c r="O192"/>
  <c r="Q192" s="1"/>
  <c r="O204" l="1"/>
  <c r="R192"/>
  <c r="K216"/>
  <c r="C215"/>
  <c r="C214"/>
  <c r="C213"/>
  <c r="G212"/>
  <c r="O211"/>
  <c r="E211"/>
  <c r="L210"/>
  <c r="E210"/>
  <c r="H216"/>
  <c r="G214"/>
  <c r="O212"/>
  <c r="C212"/>
  <c r="Q210"/>
  <c r="H210"/>
  <c r="C222"/>
  <c r="G216"/>
  <c r="E213"/>
  <c r="H212"/>
  <c r="Q211"/>
  <c r="G211"/>
  <c r="O210"/>
  <c r="O216" s="1"/>
  <c r="G210"/>
  <c r="G213"/>
  <c r="H211"/>
  <c r="A210"/>
  <c r="H214"/>
  <c r="H213"/>
  <c r="Q212"/>
  <c r="E212"/>
  <c r="J211"/>
  <c r="C211"/>
  <c r="J210"/>
  <c r="J216" s="1"/>
  <c r="R204" l="1"/>
  <c r="Q216"/>
  <c r="R216" s="1"/>
  <c r="Q204"/>
  <c r="H228"/>
  <c r="G226"/>
  <c r="G225"/>
  <c r="O224"/>
  <c r="C224"/>
  <c r="H223"/>
  <c r="Q222"/>
  <c r="H222"/>
  <c r="A222"/>
  <c r="G224"/>
  <c r="E223"/>
  <c r="E222"/>
  <c r="H226"/>
  <c r="H225"/>
  <c r="Q224"/>
  <c r="E224"/>
  <c r="J223"/>
  <c r="C223"/>
  <c r="J222"/>
  <c r="K228"/>
  <c r="C227"/>
  <c r="C226"/>
  <c r="C225"/>
  <c r="O223"/>
  <c r="L222"/>
  <c r="C234"/>
  <c r="G228"/>
  <c r="E225"/>
  <c r="H224"/>
  <c r="Q223"/>
  <c r="G223"/>
  <c r="O222"/>
  <c r="O228" s="1"/>
  <c r="G222"/>
  <c r="K240" l="1"/>
  <c r="C239"/>
  <c r="C238"/>
  <c r="C237"/>
  <c r="G236"/>
  <c r="O235"/>
  <c r="E235"/>
  <c r="L234"/>
  <c r="E234"/>
  <c r="A234"/>
  <c r="C246"/>
  <c r="G240"/>
  <c r="E237"/>
  <c r="H236"/>
  <c r="Q235"/>
  <c r="G235"/>
  <c r="O234"/>
  <c r="O240" s="1"/>
  <c r="G234"/>
  <c r="H240"/>
  <c r="G238"/>
  <c r="G237"/>
  <c r="O236"/>
  <c r="C236"/>
  <c r="H235"/>
  <c r="Q234"/>
  <c r="H234"/>
  <c r="H238"/>
  <c r="H237"/>
  <c r="Q236"/>
  <c r="E236"/>
  <c r="J235"/>
  <c r="C235"/>
  <c r="J234"/>
  <c r="J240" s="1"/>
  <c r="J228"/>
  <c r="Q228"/>
  <c r="R228" s="1"/>
  <c r="Q240" l="1"/>
  <c r="R240"/>
  <c r="H252"/>
  <c r="G250"/>
  <c r="G249"/>
  <c r="O248"/>
  <c r="C248"/>
  <c r="H247"/>
  <c r="Q246"/>
  <c r="H246"/>
  <c r="A246"/>
  <c r="H250"/>
  <c r="H249"/>
  <c r="Q248"/>
  <c r="E248"/>
  <c r="J247"/>
  <c r="C247"/>
  <c r="J246"/>
  <c r="J252" s="1"/>
  <c r="K252"/>
  <c r="C251"/>
  <c r="C250"/>
  <c r="C249"/>
  <c r="G248"/>
  <c r="O247"/>
  <c r="E247"/>
  <c r="L246"/>
  <c r="E246"/>
  <c r="C258"/>
  <c r="G252"/>
  <c r="E249"/>
  <c r="H248"/>
  <c r="Q247"/>
  <c r="G247"/>
  <c r="O246"/>
  <c r="O252" s="1"/>
  <c r="G246"/>
  <c r="Q252" l="1"/>
  <c r="R252"/>
  <c r="K264"/>
  <c r="C263"/>
  <c r="C262"/>
  <c r="C261"/>
  <c r="G260"/>
  <c r="O259"/>
  <c r="E259"/>
  <c r="L258"/>
  <c r="E258"/>
  <c r="C270"/>
  <c r="G264"/>
  <c r="E261"/>
  <c r="H260"/>
  <c r="Q259"/>
  <c r="G259"/>
  <c r="O258"/>
  <c r="O264" s="1"/>
  <c r="G258"/>
  <c r="H264"/>
  <c r="G262"/>
  <c r="G261"/>
  <c r="O260"/>
  <c r="C260"/>
  <c r="H259"/>
  <c r="Q258"/>
  <c r="H258"/>
  <c r="A258"/>
  <c r="H262"/>
  <c r="H261"/>
  <c r="Q260"/>
  <c r="E260"/>
  <c r="J259"/>
  <c r="C259"/>
  <c r="J258"/>
  <c r="J264" s="1"/>
  <c r="Q264" l="1"/>
  <c r="R264"/>
  <c r="H276"/>
  <c r="G274"/>
  <c r="G273"/>
  <c r="O272"/>
  <c r="C272"/>
  <c r="H271"/>
  <c r="Q270"/>
  <c r="H270"/>
  <c r="A270"/>
  <c r="G272"/>
  <c r="H274"/>
  <c r="H273"/>
  <c r="Q272"/>
  <c r="E272"/>
  <c r="J271"/>
  <c r="C271"/>
  <c r="J270"/>
  <c r="J276" s="1"/>
  <c r="K276"/>
  <c r="C275"/>
  <c r="C274"/>
  <c r="C273"/>
  <c r="O271"/>
  <c r="E271"/>
  <c r="L270"/>
  <c r="E270"/>
  <c r="C282"/>
  <c r="G276"/>
  <c r="E273"/>
  <c r="H272"/>
  <c r="Q271"/>
  <c r="G271"/>
  <c r="O270"/>
  <c r="O276" s="1"/>
  <c r="G270"/>
  <c r="K288" l="1"/>
  <c r="C287"/>
  <c r="C286"/>
  <c r="C285"/>
  <c r="G284"/>
  <c r="O283"/>
  <c r="E283"/>
  <c r="L282"/>
  <c r="E282"/>
  <c r="G288"/>
  <c r="E285"/>
  <c r="H284"/>
  <c r="Q283"/>
  <c r="G283"/>
  <c r="O282"/>
  <c r="O288" s="1"/>
  <c r="G282"/>
  <c r="H288"/>
  <c r="G286"/>
  <c r="G285"/>
  <c r="O284"/>
  <c r="C284"/>
  <c r="H283"/>
  <c r="Q282"/>
  <c r="H282"/>
  <c r="A282"/>
  <c r="H286"/>
  <c r="H285"/>
  <c r="Q284"/>
  <c r="E284"/>
  <c r="J283"/>
  <c r="C283"/>
  <c r="J282"/>
  <c r="Q276"/>
  <c r="R276"/>
  <c r="Q288" l="1"/>
  <c r="R288" s="1"/>
  <c r="J288"/>
</calcChain>
</file>

<file path=xl/sharedStrings.xml><?xml version="1.0" encoding="utf-8"?>
<sst xmlns="http://schemas.openxmlformats.org/spreadsheetml/2006/main" count="1321" uniqueCount="53">
  <si>
    <t>AIACTR</t>
  </si>
  <si>
    <t>AIACTR-GEETA COLONY</t>
  </si>
  <si>
    <t>Month</t>
  </si>
  <si>
    <t>S.N0.</t>
  </si>
  <si>
    <t>Employee Details</t>
  </si>
  <si>
    <t>Days &amp; Bank</t>
  </si>
  <si>
    <t>Earning</t>
  </si>
  <si>
    <t>S.Rate</t>
  </si>
  <si>
    <t>T.Earning</t>
  </si>
  <si>
    <t>Ded ESI &amp; EPF</t>
  </si>
  <si>
    <t>N.Pay</t>
  </si>
  <si>
    <t>Sig</t>
  </si>
  <si>
    <t>Deducation</t>
  </si>
  <si>
    <t>Payout</t>
  </si>
  <si>
    <t xml:space="preserve">Balance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</si>
  <si>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</si>
  <si>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</si>
  <si>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</si>
  <si>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</si>
  <si>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</si>
  <si>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</si>
  <si>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</si>
  <si>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</si>
  <si>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</si>
  <si>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</si>
  <si>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K= (H-J)</t>
  </si>
  <si>
    <t>L</t>
  </si>
  <si>
    <t>M</t>
  </si>
  <si>
    <t>N</t>
  </si>
  <si>
    <t>Sr.No</t>
  </si>
  <si>
    <t>M.Day</t>
  </si>
  <si>
    <t>B.Salary</t>
  </si>
  <si>
    <t>ESI</t>
  </si>
  <si>
    <t>ADV</t>
  </si>
  <si>
    <t>Bank</t>
  </si>
  <si>
    <t>Name</t>
  </si>
  <si>
    <t>W.Day</t>
  </si>
  <si>
    <t>HRA</t>
  </si>
  <si>
    <t>EPF</t>
  </si>
  <si>
    <t>Uniform</t>
  </si>
  <si>
    <t>Office</t>
  </si>
  <si>
    <t xml:space="preserve">Father's Name </t>
  </si>
  <si>
    <t>Convayance</t>
  </si>
  <si>
    <t>Fine</t>
  </si>
  <si>
    <t>Site</t>
  </si>
  <si>
    <t>Designation</t>
  </si>
  <si>
    <t>A/C.No.</t>
  </si>
  <si>
    <t>Allwance</t>
  </si>
  <si>
    <t>Esi No</t>
  </si>
  <si>
    <t>Bonus</t>
  </si>
  <si>
    <t>PF No</t>
  </si>
  <si>
    <t>TOTAL</t>
  </si>
  <si>
    <t>Total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</si>
</sst>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" fontId="2" fillId="0" borderId="2" xfId="0" applyNumberFormat="1" applyFont="1" applyBorder="1" applyAlignment="1">
      <alignment horizontal="left" vertical="center"/>
    </xf>
    <xf numFmtId="17" fontId="2" fillId="0" borderId="2" xfId="0" applyNumberFormat="1" applyFont="1" applyBorder="1" applyAlignment="1">
      <alignment vertical="center"/>
    </xf>
    <xf numFmtId="17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3" fillId="0" borderId="2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1/Desktop/ambedkar/Dr.Ambedkar%20salary%20feb-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. Ambedkar "/>
      <sheetName val="Salary Slip "/>
      <sheetName val="Sheet1"/>
    </sheetNames>
    <sheetDataSet>
      <sheetData sheetId="0">
        <row r="1">
          <cell r="A1" t="str">
            <v>No.</v>
          </cell>
          <cell r="B1" t="str">
            <v>h</v>
          </cell>
          <cell r="K1" t="str">
            <v>DAYS</v>
          </cell>
          <cell r="M1" t="str">
            <v>RATE OF WAGES</v>
          </cell>
          <cell r="T1" t="str">
            <v>EARNED WAGES</v>
          </cell>
          <cell r="AA1" t="str">
            <v>DEDUCTIONS  ESI &amp; EPF</v>
          </cell>
          <cell r="AD1" t="str">
            <v>N.SALARY</v>
          </cell>
          <cell r="AE1" t="str">
            <v>SIG</v>
          </cell>
          <cell r="AF1" t="str">
            <v>MOBILE</v>
          </cell>
          <cell r="AH1" t="str">
            <v>OTHER EXP</v>
          </cell>
          <cell r="AN1" t="str">
            <v>T.N.SALARY</v>
          </cell>
          <cell r="AT1" t="str">
            <v>DEDUCTIONS  ESI &amp; EPF</v>
          </cell>
        </row>
        <row r="2">
          <cell r="A2" t="str">
            <v>A</v>
          </cell>
          <cell r="B2" t="str">
            <v>B</v>
          </cell>
          <cell r="K2" t="str">
            <v>C</v>
          </cell>
          <cell r="M2" t="str">
            <v>D</v>
          </cell>
          <cell r="T2" t="str">
            <v>E</v>
          </cell>
          <cell r="AA2" t="str">
            <v>F</v>
          </cell>
          <cell r="AD2" t="str">
            <v>G=E-F</v>
          </cell>
          <cell r="AE2" t="str">
            <v>H</v>
          </cell>
          <cell r="AF2" t="str">
            <v>I</v>
          </cell>
          <cell r="AG2" t="str">
            <v>K</v>
          </cell>
          <cell r="AH2" t="str">
            <v>J</v>
          </cell>
          <cell r="AN2" t="str">
            <v>L</v>
          </cell>
          <cell r="AT2" t="str">
            <v>F</v>
          </cell>
        </row>
        <row r="4">
          <cell r="A4" t="str">
            <v>S.No.</v>
          </cell>
          <cell r="B4" t="str">
            <v>ID No.</v>
          </cell>
          <cell r="C4" t="str">
            <v>IFSC</v>
          </cell>
          <cell r="D4" t="str">
            <v>BANK</v>
          </cell>
          <cell r="E4" t="str">
            <v>Account No.</v>
          </cell>
          <cell r="F4" t="str">
            <v>NAME</v>
          </cell>
          <cell r="G4" t="str">
            <v>Fathers Name</v>
          </cell>
          <cell r="H4" t="str">
            <v>DESIGNATION</v>
          </cell>
          <cell r="I4" t="str">
            <v>ESI</v>
          </cell>
          <cell r="J4" t="str">
            <v>EPF</v>
          </cell>
          <cell r="K4" t="str">
            <v>Days</v>
          </cell>
          <cell r="L4" t="str">
            <v>W.Days</v>
          </cell>
          <cell r="M4" t="str">
            <v>B.Salary</v>
          </cell>
          <cell r="N4" t="str">
            <v>HRA</v>
          </cell>
          <cell r="O4" t="str">
            <v xml:space="preserve">Convayance </v>
          </cell>
          <cell r="P4" t="str">
            <v xml:space="preserve">allwance </v>
          </cell>
          <cell r="Q4" t="str">
            <v>BONUS</v>
          </cell>
          <cell r="R4" t="str">
            <v>G.SALARY</v>
          </cell>
          <cell r="S4" t="str">
            <v>.</v>
          </cell>
          <cell r="T4" t="str">
            <v>B.Salary</v>
          </cell>
          <cell r="U4" t="str">
            <v>HRA</v>
          </cell>
          <cell r="V4" t="str">
            <v xml:space="preserve">Convayance </v>
          </cell>
          <cell r="W4" t="str">
            <v xml:space="preserve">allwance </v>
          </cell>
          <cell r="X4" t="str">
            <v xml:space="preserve">Other Allowance </v>
          </cell>
          <cell r="Y4" t="str">
            <v>G.SALARY</v>
          </cell>
          <cell r="Z4" t="str">
            <v>.</v>
          </cell>
          <cell r="AA4" t="str">
            <v>ESI 1.75%</v>
          </cell>
          <cell r="AB4" t="str">
            <v>EPF 12%</v>
          </cell>
          <cell r="AC4" t="str">
            <v>.</v>
          </cell>
          <cell r="AD4" t="str">
            <v xml:space="preserve">G.Salary </v>
          </cell>
          <cell r="AE4" t="str">
            <v>SIG</v>
          </cell>
          <cell r="AF4" t="str">
            <v>.</v>
          </cell>
          <cell r="AG4" t="str">
            <v>ADV</v>
          </cell>
          <cell r="AH4" t="str">
            <v>UNIFORM</v>
          </cell>
          <cell r="AI4" t="str">
            <v xml:space="preserve">Fine </v>
          </cell>
          <cell r="AJ4" t="str">
            <v>BANK</v>
          </cell>
          <cell r="AK4" t="str">
            <v>hold</v>
          </cell>
          <cell r="AL4" t="str">
            <v>a/C</v>
          </cell>
          <cell r="AM4" t="str">
            <v xml:space="preserve">site </v>
          </cell>
          <cell r="AN4" t="str">
            <v xml:space="preserve">N.Salary Pay </v>
          </cell>
          <cell r="AT4" t="str">
            <v>ESI 4.75%</v>
          </cell>
          <cell r="AU4" t="str">
            <v>EPF 13.36%</v>
          </cell>
        </row>
        <row r="6">
          <cell r="A6">
            <v>1</v>
          </cell>
          <cell r="B6" t="str">
            <v>DL/004/16</v>
          </cell>
          <cell r="C6" t="str">
            <v>UTBI0DYG708</v>
          </cell>
          <cell r="D6" t="str">
            <v>United Bank of India</v>
          </cell>
          <cell r="E6" t="str">
            <v>0357010148689</v>
          </cell>
          <cell r="F6" t="str">
            <v>Anju Sharma</v>
          </cell>
          <cell r="G6" t="str">
            <v>Sh. Ram Kishan Sharma</v>
          </cell>
          <cell r="H6" t="str">
            <v>Security Guard</v>
          </cell>
          <cell r="I6">
            <v>2015376514</v>
          </cell>
          <cell r="J6">
            <v>100979949995</v>
          </cell>
          <cell r="K6">
            <v>28</v>
          </cell>
          <cell r="L6">
            <v>26</v>
          </cell>
          <cell r="M6">
            <v>10764</v>
          </cell>
          <cell r="R6">
            <v>10764</v>
          </cell>
          <cell r="S6">
            <v>11500</v>
          </cell>
          <cell r="T6">
            <v>9995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9995</v>
          </cell>
          <cell r="AA6">
            <v>175</v>
          </cell>
          <cell r="AB6">
            <v>1199</v>
          </cell>
          <cell r="AD6">
            <v>8621</v>
          </cell>
          <cell r="AN6">
            <v>8621</v>
          </cell>
          <cell r="AP6">
            <v>8621</v>
          </cell>
          <cell r="AS6">
            <v>11805</v>
          </cell>
          <cell r="AT6">
            <v>475</v>
          </cell>
          <cell r="AU6">
            <v>1335</v>
          </cell>
          <cell r="AV6">
            <v>14148</v>
          </cell>
          <cell r="AW6">
            <v>2343</v>
          </cell>
        </row>
        <row r="7">
          <cell r="A7">
            <v>2</v>
          </cell>
          <cell r="B7" t="str">
            <v>DL/011/16</v>
          </cell>
          <cell r="C7" t="str">
            <v>CORP0000532</v>
          </cell>
          <cell r="D7" t="str">
            <v>Corporation Bank</v>
          </cell>
          <cell r="E7" t="str">
            <v>053200101051860</v>
          </cell>
          <cell r="F7" t="str">
            <v>Chaman Lal</v>
          </cell>
          <cell r="G7" t="str">
            <v>Sh. Todi Ram</v>
          </cell>
          <cell r="H7" t="str">
            <v>Security Guard</v>
          </cell>
          <cell r="I7">
            <v>2016403342</v>
          </cell>
          <cell r="J7">
            <v>100978215827</v>
          </cell>
          <cell r="K7">
            <v>28</v>
          </cell>
          <cell r="L7">
            <v>27</v>
          </cell>
          <cell r="M7">
            <v>10764</v>
          </cell>
          <cell r="R7">
            <v>10764</v>
          </cell>
          <cell r="S7">
            <v>11501</v>
          </cell>
          <cell r="T7">
            <v>10380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10380</v>
          </cell>
          <cell r="AA7">
            <v>182</v>
          </cell>
          <cell r="AB7">
            <v>1246</v>
          </cell>
          <cell r="AD7">
            <v>8952</v>
          </cell>
          <cell r="AN7">
            <v>8952</v>
          </cell>
          <cell r="AP7">
            <v>8952</v>
          </cell>
          <cell r="AT7">
            <v>0</v>
          </cell>
          <cell r="AU7">
            <v>0</v>
          </cell>
        </row>
        <row r="8">
          <cell r="A8">
            <v>3</v>
          </cell>
          <cell r="B8" t="str">
            <v>DL/006/16</v>
          </cell>
          <cell r="C8" t="str">
            <v>UTBI0DYG708</v>
          </cell>
          <cell r="D8" t="str">
            <v>United Bank of India</v>
          </cell>
          <cell r="E8" t="str">
            <v>0357010134248</v>
          </cell>
          <cell r="F8" t="str">
            <v>Chander Pal Singh</v>
          </cell>
          <cell r="G8" t="str">
            <v>Late Sh. Shivraj Singh</v>
          </cell>
          <cell r="H8" t="str">
            <v>Security Supervisor</v>
          </cell>
          <cell r="I8">
            <v>2014671817</v>
          </cell>
          <cell r="J8">
            <v>100979950003</v>
          </cell>
          <cell r="K8">
            <v>28</v>
          </cell>
          <cell r="L8">
            <v>28</v>
          </cell>
          <cell r="M8">
            <v>11830</v>
          </cell>
          <cell r="R8">
            <v>11830</v>
          </cell>
          <cell r="S8">
            <v>11502</v>
          </cell>
          <cell r="T8">
            <v>11830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11830</v>
          </cell>
          <cell r="AA8">
            <v>207</v>
          </cell>
          <cell r="AB8">
            <v>1420</v>
          </cell>
          <cell r="AD8">
            <v>10203</v>
          </cell>
          <cell r="AN8">
            <v>10203</v>
          </cell>
          <cell r="AP8">
            <v>10203</v>
          </cell>
          <cell r="AT8">
            <v>0</v>
          </cell>
          <cell r="AU8">
            <v>0</v>
          </cell>
        </row>
        <row r="9">
          <cell r="A9">
            <v>4</v>
          </cell>
          <cell r="B9" t="str">
            <v>DL/009/16</v>
          </cell>
          <cell r="C9" t="str">
            <v>UTBI0DYG708</v>
          </cell>
          <cell r="D9" t="str">
            <v>United Bank of India</v>
          </cell>
          <cell r="E9" t="str">
            <v>0357010155144</v>
          </cell>
          <cell r="F9" t="str">
            <v>Deepak Kumar</v>
          </cell>
          <cell r="G9" t="str">
            <v>Sh. Harbir Singh</v>
          </cell>
          <cell r="H9" t="str">
            <v>Security Guard</v>
          </cell>
          <cell r="I9">
            <v>2016403359</v>
          </cell>
          <cell r="J9">
            <v>100978215843</v>
          </cell>
          <cell r="K9">
            <v>28</v>
          </cell>
          <cell r="L9">
            <v>24</v>
          </cell>
          <cell r="M9">
            <v>10764</v>
          </cell>
          <cell r="R9">
            <v>10764</v>
          </cell>
          <cell r="S9">
            <v>11503</v>
          </cell>
          <cell r="T9">
            <v>9226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9226</v>
          </cell>
          <cell r="AA9">
            <v>161</v>
          </cell>
          <cell r="AB9">
            <v>1107</v>
          </cell>
          <cell r="AD9">
            <v>7958</v>
          </cell>
          <cell r="AN9">
            <v>7958</v>
          </cell>
          <cell r="AT9">
            <v>0</v>
          </cell>
          <cell r="AU9">
            <v>0</v>
          </cell>
        </row>
        <row r="10">
          <cell r="A10">
            <v>5</v>
          </cell>
          <cell r="B10" t="str">
            <v>DL/005/16</v>
          </cell>
          <cell r="C10" t="str">
            <v>UTBI0DYG708</v>
          </cell>
          <cell r="D10" t="str">
            <v>United Bank of India</v>
          </cell>
          <cell r="E10" t="str">
            <v>0357010155151</v>
          </cell>
          <cell r="F10" t="str">
            <v>Deepak Kumar Jha</v>
          </cell>
          <cell r="G10" t="str">
            <v>Sh. Kailash Dhar Jha</v>
          </cell>
          <cell r="H10" t="str">
            <v>Security Guard</v>
          </cell>
          <cell r="I10">
            <v>2016403065</v>
          </cell>
          <cell r="J10">
            <v>100979947933</v>
          </cell>
          <cell r="K10">
            <v>28</v>
          </cell>
          <cell r="L10">
            <v>28</v>
          </cell>
          <cell r="M10">
            <v>10764</v>
          </cell>
          <cell r="R10">
            <v>10764</v>
          </cell>
          <cell r="S10">
            <v>11504</v>
          </cell>
          <cell r="T10">
            <v>10764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10764</v>
          </cell>
          <cell r="AA10">
            <v>188</v>
          </cell>
          <cell r="AB10">
            <v>1292</v>
          </cell>
          <cell r="AD10">
            <v>9284</v>
          </cell>
          <cell r="AN10">
            <v>9284</v>
          </cell>
          <cell r="AT10">
            <v>0</v>
          </cell>
          <cell r="AU10">
            <v>0</v>
          </cell>
        </row>
        <row r="11">
          <cell r="A11">
            <v>6</v>
          </cell>
          <cell r="B11" t="str">
            <v>DL/001/16</v>
          </cell>
          <cell r="C11" t="str">
            <v>UTBI0DYG708</v>
          </cell>
          <cell r="D11" t="str">
            <v>United Bank of India</v>
          </cell>
          <cell r="E11" t="str">
            <v>0357010128551</v>
          </cell>
          <cell r="F11" t="str">
            <v>Harpal Singh</v>
          </cell>
          <cell r="G11" t="str">
            <v>Sh. Jeeva Ram</v>
          </cell>
          <cell r="H11" t="str">
            <v>Security Guard</v>
          </cell>
          <cell r="I11">
            <v>1013031736</v>
          </cell>
          <cell r="J11">
            <v>100965230659</v>
          </cell>
          <cell r="K11">
            <v>28</v>
          </cell>
          <cell r="L11">
            <v>28</v>
          </cell>
          <cell r="M11">
            <v>10764</v>
          </cell>
          <cell r="R11">
            <v>10764</v>
          </cell>
          <cell r="S11">
            <v>11505</v>
          </cell>
          <cell r="T11">
            <v>10764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10764</v>
          </cell>
          <cell r="AA11">
            <v>188</v>
          </cell>
          <cell r="AB11">
            <v>1292</v>
          </cell>
          <cell r="AD11">
            <v>9284</v>
          </cell>
          <cell r="AN11">
            <v>9284</v>
          </cell>
          <cell r="AT11">
            <v>0</v>
          </cell>
          <cell r="AU11">
            <v>0</v>
          </cell>
        </row>
        <row r="12">
          <cell r="A12">
            <v>7</v>
          </cell>
          <cell r="B12" t="str">
            <v>DL/013/16</v>
          </cell>
          <cell r="C12" t="str">
            <v>UTBI0DYG708</v>
          </cell>
          <cell r="D12" t="str">
            <v>United Bank of India</v>
          </cell>
          <cell r="E12" t="str">
            <v>0357010155045</v>
          </cell>
          <cell r="F12" t="str">
            <v>Jas Ram</v>
          </cell>
          <cell r="G12" t="str">
            <v>Sh. Bhule Ram</v>
          </cell>
          <cell r="H12" t="str">
            <v>Security Guard</v>
          </cell>
          <cell r="I12">
            <v>2016403321</v>
          </cell>
          <cell r="J12">
            <v>100979947967</v>
          </cell>
          <cell r="K12">
            <v>28</v>
          </cell>
          <cell r="L12">
            <v>27</v>
          </cell>
          <cell r="M12">
            <v>10764</v>
          </cell>
          <cell r="R12">
            <v>10764</v>
          </cell>
          <cell r="S12">
            <v>11506</v>
          </cell>
          <cell r="T12">
            <v>10380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10380</v>
          </cell>
          <cell r="AA12">
            <v>182</v>
          </cell>
          <cell r="AB12">
            <v>1246</v>
          </cell>
          <cell r="AD12">
            <v>8952</v>
          </cell>
          <cell r="AN12">
            <v>8952</v>
          </cell>
          <cell r="AT12">
            <v>0</v>
          </cell>
          <cell r="AU12">
            <v>0</v>
          </cell>
        </row>
        <row r="13">
          <cell r="A13">
            <v>8</v>
          </cell>
          <cell r="B13" t="str">
            <v>DL/018/16</v>
          </cell>
          <cell r="C13" t="str">
            <v>UTBI0DYG708</v>
          </cell>
          <cell r="D13" t="str">
            <v>United Bank of India</v>
          </cell>
          <cell r="E13" t="str">
            <v>0357010157209</v>
          </cell>
          <cell r="F13" t="str">
            <v>Jitender Kumar</v>
          </cell>
          <cell r="G13" t="str">
            <v>Sh. Aman Singh</v>
          </cell>
          <cell r="H13" t="str">
            <v>Security Guard</v>
          </cell>
          <cell r="I13">
            <v>2016403227</v>
          </cell>
          <cell r="J13">
            <v>100979950074</v>
          </cell>
          <cell r="K13">
            <v>28</v>
          </cell>
          <cell r="L13">
            <v>27</v>
          </cell>
          <cell r="M13">
            <v>10764</v>
          </cell>
          <cell r="R13">
            <v>10764</v>
          </cell>
          <cell r="S13">
            <v>11507</v>
          </cell>
          <cell r="T13">
            <v>10380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10380</v>
          </cell>
          <cell r="AA13">
            <v>182</v>
          </cell>
          <cell r="AB13">
            <v>1246</v>
          </cell>
          <cell r="AD13">
            <v>8952</v>
          </cell>
          <cell r="AN13">
            <v>8952</v>
          </cell>
          <cell r="AT13">
            <v>0</v>
          </cell>
          <cell r="AU13">
            <v>0</v>
          </cell>
        </row>
        <row r="14">
          <cell r="A14">
            <v>9</v>
          </cell>
          <cell r="B14" t="str">
            <v>DL/010/16</v>
          </cell>
          <cell r="C14" t="str">
            <v>UTBI0DYG708</v>
          </cell>
          <cell r="D14" t="str">
            <v>United Bank of India</v>
          </cell>
          <cell r="E14" t="str">
            <v>0357010155038</v>
          </cell>
          <cell r="F14" t="str">
            <v>Madan Singh</v>
          </cell>
          <cell r="G14" t="str">
            <v>Sh. Kalu Ram</v>
          </cell>
          <cell r="H14" t="str">
            <v>Security Guard</v>
          </cell>
          <cell r="I14">
            <v>2016403299</v>
          </cell>
          <cell r="J14">
            <v>100965265797</v>
          </cell>
          <cell r="K14">
            <v>28</v>
          </cell>
          <cell r="L14">
            <v>27</v>
          </cell>
          <cell r="M14">
            <v>10764</v>
          </cell>
          <cell r="R14">
            <v>10764</v>
          </cell>
          <cell r="S14">
            <v>11508</v>
          </cell>
          <cell r="T14">
            <v>10380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10380</v>
          </cell>
          <cell r="AA14">
            <v>182</v>
          </cell>
          <cell r="AB14">
            <v>1246</v>
          </cell>
          <cell r="AD14">
            <v>8952</v>
          </cell>
          <cell r="AN14">
            <v>8952</v>
          </cell>
          <cell r="AT14">
            <v>0</v>
          </cell>
          <cell r="AU14">
            <v>0</v>
          </cell>
        </row>
        <row r="15">
          <cell r="A15">
            <v>10</v>
          </cell>
          <cell r="B15" t="str">
            <v>DL/022/16</v>
          </cell>
          <cell r="C15" t="str">
            <v>CBIN0284970</v>
          </cell>
          <cell r="D15" t="str">
            <v>Central Bank Of India</v>
          </cell>
          <cell r="E15" t="str">
            <v>3532288093</v>
          </cell>
          <cell r="F15" t="str">
            <v>Mahinder Kumar</v>
          </cell>
          <cell r="G15" t="str">
            <v>Sh. Shish Ram</v>
          </cell>
          <cell r="H15" t="str">
            <v>Security Guard</v>
          </cell>
          <cell r="I15">
            <v>2016403255</v>
          </cell>
          <cell r="J15">
            <v>100979947946</v>
          </cell>
          <cell r="K15">
            <v>28</v>
          </cell>
          <cell r="L15">
            <v>26</v>
          </cell>
          <cell r="M15">
            <v>10764</v>
          </cell>
          <cell r="R15">
            <v>10764</v>
          </cell>
          <cell r="S15">
            <v>11509</v>
          </cell>
          <cell r="T15">
            <v>9995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9995</v>
          </cell>
          <cell r="AA15">
            <v>175</v>
          </cell>
          <cell r="AB15">
            <v>1199</v>
          </cell>
          <cell r="AD15">
            <v>8621</v>
          </cell>
          <cell r="AN15">
            <v>8621</v>
          </cell>
          <cell r="AT15">
            <v>0</v>
          </cell>
          <cell r="AU15">
            <v>0</v>
          </cell>
        </row>
        <row r="16">
          <cell r="A16">
            <v>11</v>
          </cell>
          <cell r="B16" t="str">
            <v>DL/007/16</v>
          </cell>
          <cell r="C16" t="str">
            <v>UTBI0DYG708</v>
          </cell>
          <cell r="D16" t="str">
            <v>United Bank of India</v>
          </cell>
          <cell r="E16" t="str">
            <v>0357010128438</v>
          </cell>
          <cell r="F16" t="str">
            <v>Mihi Lal</v>
          </cell>
          <cell r="G16" t="str">
            <v>Sh. Budh Sen</v>
          </cell>
          <cell r="H16" t="str">
            <v>Security Guard</v>
          </cell>
          <cell r="I16">
            <v>2016403113</v>
          </cell>
          <cell r="J16">
            <v>100979950035</v>
          </cell>
          <cell r="K16">
            <v>28</v>
          </cell>
          <cell r="L16">
            <v>27</v>
          </cell>
          <cell r="M16">
            <v>10764</v>
          </cell>
          <cell r="R16">
            <v>10764</v>
          </cell>
          <cell r="S16">
            <v>11510</v>
          </cell>
          <cell r="T16">
            <v>10380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10380</v>
          </cell>
          <cell r="AA16">
            <v>182</v>
          </cell>
          <cell r="AB16">
            <v>1246</v>
          </cell>
          <cell r="AD16">
            <v>8952</v>
          </cell>
          <cell r="AN16">
            <v>8952</v>
          </cell>
          <cell r="AT16">
            <v>0</v>
          </cell>
          <cell r="AU16">
            <v>0</v>
          </cell>
        </row>
        <row r="17">
          <cell r="A17">
            <v>12</v>
          </cell>
          <cell r="B17" t="str">
            <v>DL/021/16</v>
          </cell>
          <cell r="C17" t="str">
            <v>SYNB0009050</v>
          </cell>
          <cell r="D17" t="str">
            <v>Syndicate Bank</v>
          </cell>
          <cell r="E17" t="str">
            <v>90502010166339</v>
          </cell>
          <cell r="F17" t="str">
            <v>Mrs. Chanda</v>
          </cell>
          <cell r="G17" t="str">
            <v>Sh. Laxman Shinde</v>
          </cell>
          <cell r="H17" t="str">
            <v>Security Guard</v>
          </cell>
          <cell r="I17">
            <v>1013590459</v>
          </cell>
          <cell r="J17">
            <v>100979950061</v>
          </cell>
          <cell r="K17">
            <v>28</v>
          </cell>
          <cell r="L17">
            <v>28</v>
          </cell>
          <cell r="M17">
            <v>10764</v>
          </cell>
          <cell r="R17">
            <v>10764</v>
          </cell>
          <cell r="S17">
            <v>11511</v>
          </cell>
          <cell r="T17">
            <v>10764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10764</v>
          </cell>
          <cell r="AA17">
            <v>188</v>
          </cell>
          <cell r="AB17">
            <v>1292</v>
          </cell>
          <cell r="AD17">
            <v>9284</v>
          </cell>
          <cell r="AN17">
            <v>9284</v>
          </cell>
          <cell r="AT17">
            <v>0</v>
          </cell>
          <cell r="AU17">
            <v>0</v>
          </cell>
        </row>
        <row r="18">
          <cell r="A18">
            <v>13</v>
          </cell>
          <cell r="B18" t="str">
            <v>DL/019/16</v>
          </cell>
          <cell r="C18" t="str">
            <v>UTBI0DYG708</v>
          </cell>
          <cell r="D18" t="str">
            <v>United Bank of India</v>
          </cell>
          <cell r="E18" t="str">
            <v>0357010134286</v>
          </cell>
          <cell r="F18" t="str">
            <v>Netra Pal Singh</v>
          </cell>
          <cell r="G18" t="str">
            <v>Sh. Charan Singh</v>
          </cell>
          <cell r="H18" t="str">
            <v>Security Guard</v>
          </cell>
          <cell r="I18">
            <v>2016403244</v>
          </cell>
          <cell r="J18">
            <v>100979950042</v>
          </cell>
          <cell r="K18">
            <v>28</v>
          </cell>
          <cell r="L18">
            <v>25</v>
          </cell>
          <cell r="M18">
            <v>10764</v>
          </cell>
          <cell r="R18">
            <v>10764</v>
          </cell>
          <cell r="S18">
            <v>11512</v>
          </cell>
          <cell r="T18">
            <v>9611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9611</v>
          </cell>
          <cell r="AA18">
            <v>168</v>
          </cell>
          <cell r="AB18">
            <v>1153</v>
          </cell>
          <cell r="AD18">
            <v>8290</v>
          </cell>
          <cell r="AN18">
            <v>8290</v>
          </cell>
          <cell r="AT18">
            <v>0</v>
          </cell>
          <cell r="AU18">
            <v>0</v>
          </cell>
        </row>
        <row r="19">
          <cell r="A19">
            <v>14</v>
          </cell>
          <cell r="B19" t="str">
            <v>DL/002/16</v>
          </cell>
          <cell r="C19" t="str">
            <v>PUNB0013000</v>
          </cell>
          <cell r="D19" t="str">
            <v>PUNJAB NATIONAL BANK</v>
          </cell>
          <cell r="E19" t="str">
            <v>0130000121209883</v>
          </cell>
          <cell r="F19" t="str">
            <v>PRAVEEN KUMAR</v>
          </cell>
          <cell r="G19" t="str">
            <v>SH. VANI KANT MISHRA</v>
          </cell>
          <cell r="H19" t="str">
            <v>Security Guard</v>
          </cell>
          <cell r="I19">
            <v>2016450385</v>
          </cell>
          <cell r="J19" t="str">
            <v>101001021732</v>
          </cell>
          <cell r="K19">
            <v>28</v>
          </cell>
          <cell r="L19">
            <v>26</v>
          </cell>
          <cell r="M19">
            <v>10764</v>
          </cell>
          <cell r="R19">
            <v>10764</v>
          </cell>
          <cell r="S19">
            <v>11513</v>
          </cell>
          <cell r="T19">
            <v>9995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9995</v>
          </cell>
          <cell r="AA19">
            <v>175</v>
          </cell>
          <cell r="AB19">
            <v>1199</v>
          </cell>
          <cell r="AD19">
            <v>8621</v>
          </cell>
          <cell r="AN19">
            <v>8621</v>
          </cell>
          <cell r="AT19">
            <v>0</v>
          </cell>
          <cell r="AU19">
            <v>0</v>
          </cell>
        </row>
        <row r="20">
          <cell r="A20">
            <v>15</v>
          </cell>
          <cell r="B20" t="str">
            <v>DL/003/16</v>
          </cell>
          <cell r="C20" t="str">
            <v>UTBI0DYG708</v>
          </cell>
          <cell r="D20" t="str">
            <v>United Bank of India</v>
          </cell>
          <cell r="E20" t="str">
            <v>0357010161633</v>
          </cell>
          <cell r="F20" t="str">
            <v>Ravi Kumar Pali</v>
          </cell>
          <cell r="G20" t="str">
            <v>Sh. Tej Singh</v>
          </cell>
          <cell r="H20" t="str">
            <v>Security Guard</v>
          </cell>
          <cell r="I20">
            <v>2016403009</v>
          </cell>
          <cell r="J20">
            <v>100979947922</v>
          </cell>
          <cell r="K20">
            <v>28</v>
          </cell>
          <cell r="L20">
            <v>28</v>
          </cell>
          <cell r="M20">
            <v>10764</v>
          </cell>
          <cell r="R20">
            <v>10764</v>
          </cell>
          <cell r="S20">
            <v>11514</v>
          </cell>
          <cell r="T20">
            <v>10764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10764</v>
          </cell>
          <cell r="AA20">
            <v>188</v>
          </cell>
          <cell r="AB20">
            <v>1292</v>
          </cell>
          <cell r="AD20">
            <v>9284</v>
          </cell>
          <cell r="AN20">
            <v>9284</v>
          </cell>
          <cell r="AT20">
            <v>0</v>
          </cell>
          <cell r="AU20">
            <v>0</v>
          </cell>
        </row>
        <row r="21">
          <cell r="A21">
            <v>16</v>
          </cell>
          <cell r="B21" t="str">
            <v>DL/012/16</v>
          </cell>
          <cell r="C21" t="str">
            <v>UTBI0DYG708</v>
          </cell>
          <cell r="D21" t="str">
            <v>United Bank of India</v>
          </cell>
          <cell r="E21" t="str">
            <v>0357010162821</v>
          </cell>
          <cell r="F21" t="str">
            <v>Sanjay Giri</v>
          </cell>
          <cell r="G21" t="str">
            <v>Sh. Narayan Giri</v>
          </cell>
          <cell r="H21" t="str">
            <v>Security Guard</v>
          </cell>
          <cell r="I21">
            <v>2016403374</v>
          </cell>
          <cell r="J21">
            <v>100965265807</v>
          </cell>
          <cell r="K21">
            <v>28</v>
          </cell>
          <cell r="L21">
            <v>28</v>
          </cell>
          <cell r="M21">
            <v>10764</v>
          </cell>
          <cell r="R21">
            <v>10764</v>
          </cell>
          <cell r="S21">
            <v>11515</v>
          </cell>
          <cell r="T21">
            <v>10764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10764</v>
          </cell>
          <cell r="AA21">
            <v>188</v>
          </cell>
          <cell r="AB21">
            <v>1292</v>
          </cell>
          <cell r="AD21">
            <v>9284</v>
          </cell>
          <cell r="AN21">
            <v>9284</v>
          </cell>
          <cell r="AT21">
            <v>0</v>
          </cell>
          <cell r="AU21">
            <v>0</v>
          </cell>
        </row>
        <row r="22">
          <cell r="A22">
            <v>17</v>
          </cell>
          <cell r="B22" t="str">
            <v>DL/020/16</v>
          </cell>
          <cell r="C22" t="str">
            <v>ALLA0210591</v>
          </cell>
          <cell r="D22" t="str">
            <v>ALLAHABAD BANK</v>
          </cell>
          <cell r="E22" t="str">
            <v>2047886341-9</v>
          </cell>
          <cell r="F22" t="str">
            <v>Shyam Sunder Mishra</v>
          </cell>
          <cell r="G22" t="str">
            <v>Sh. Ram Gopal Mishra</v>
          </cell>
          <cell r="H22" t="str">
            <v>Security Supervisor</v>
          </cell>
          <cell r="I22">
            <v>2016403238</v>
          </cell>
          <cell r="J22">
            <v>100979947914</v>
          </cell>
          <cell r="K22">
            <v>28</v>
          </cell>
          <cell r="L22">
            <v>28</v>
          </cell>
          <cell r="M22">
            <v>11830</v>
          </cell>
          <cell r="R22">
            <v>11830</v>
          </cell>
          <cell r="S22">
            <v>11516</v>
          </cell>
          <cell r="T22">
            <v>11830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11830</v>
          </cell>
          <cell r="AA22">
            <v>207</v>
          </cell>
          <cell r="AB22">
            <v>1420</v>
          </cell>
          <cell r="AD22">
            <v>10203</v>
          </cell>
          <cell r="AN22">
            <v>10203</v>
          </cell>
          <cell r="AT22">
            <v>0</v>
          </cell>
          <cell r="AU22">
            <v>0</v>
          </cell>
        </row>
        <row r="23">
          <cell r="A23">
            <v>18</v>
          </cell>
          <cell r="B23" t="str">
            <v>DL/017/16</v>
          </cell>
          <cell r="C23" t="str">
            <v>UTBI0DYG708</v>
          </cell>
          <cell r="D23" t="str">
            <v>United Bank of India</v>
          </cell>
          <cell r="E23" t="str">
            <v>0357010148795</v>
          </cell>
          <cell r="F23" t="str">
            <v>Sunil Kumar Tomar</v>
          </cell>
          <cell r="G23" t="str">
            <v>Sh. Jai Pal Singh</v>
          </cell>
          <cell r="H23" t="str">
            <v>Security Guard</v>
          </cell>
          <cell r="I23">
            <v>2016403215</v>
          </cell>
          <cell r="J23">
            <v>100979950019</v>
          </cell>
          <cell r="K23">
            <v>28</v>
          </cell>
          <cell r="L23">
            <v>25</v>
          </cell>
          <cell r="M23">
            <v>10764</v>
          </cell>
          <cell r="R23">
            <v>10764</v>
          </cell>
          <cell r="S23">
            <v>11517</v>
          </cell>
          <cell r="T23">
            <v>9611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9611</v>
          </cell>
          <cell r="AA23">
            <v>168</v>
          </cell>
          <cell r="AB23">
            <v>1153</v>
          </cell>
          <cell r="AD23">
            <v>8290</v>
          </cell>
          <cell r="AN23">
            <v>8290</v>
          </cell>
          <cell r="AT23">
            <v>0</v>
          </cell>
          <cell r="AU23">
            <v>0</v>
          </cell>
        </row>
        <row r="24">
          <cell r="A24">
            <v>19</v>
          </cell>
          <cell r="B24" t="str">
            <v>DL/016/16</v>
          </cell>
          <cell r="C24" t="str">
            <v>UTBI0DYG708</v>
          </cell>
          <cell r="D24" t="str">
            <v>United Bank of India</v>
          </cell>
          <cell r="E24" t="str">
            <v>0357010155090</v>
          </cell>
          <cell r="F24" t="str">
            <v>Surender Kumar 2nd</v>
          </cell>
          <cell r="G24" t="str">
            <v>Sh. Maher Chand</v>
          </cell>
          <cell r="H24" t="str">
            <v>Security Guard</v>
          </cell>
          <cell r="I24">
            <v>2015481876</v>
          </cell>
          <cell r="J24">
            <v>100979947905</v>
          </cell>
          <cell r="K24">
            <v>28</v>
          </cell>
          <cell r="L24">
            <v>27</v>
          </cell>
          <cell r="M24">
            <v>10764</v>
          </cell>
          <cell r="R24">
            <v>10764</v>
          </cell>
          <cell r="S24">
            <v>11518</v>
          </cell>
          <cell r="T24">
            <v>10380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10380</v>
          </cell>
          <cell r="AA24">
            <v>182</v>
          </cell>
          <cell r="AB24">
            <v>1246</v>
          </cell>
          <cell r="AD24">
            <v>8952</v>
          </cell>
          <cell r="AN24">
            <v>8952</v>
          </cell>
          <cell r="AT24">
            <v>0</v>
          </cell>
          <cell r="AU24">
            <v>0</v>
          </cell>
        </row>
        <row r="25">
          <cell r="A25">
            <v>20</v>
          </cell>
          <cell r="B25" t="str">
            <v>DL/015/16</v>
          </cell>
          <cell r="C25" t="str">
            <v>UTBI0DYG708</v>
          </cell>
          <cell r="D25" t="str">
            <v>United Bank of India</v>
          </cell>
          <cell r="E25" t="str">
            <v>0357010128469</v>
          </cell>
          <cell r="F25" t="str">
            <v>Surender Kumar Ist</v>
          </cell>
          <cell r="G25" t="str">
            <v>Sh. Desh Raj</v>
          </cell>
          <cell r="H25" t="str">
            <v>Security Guard</v>
          </cell>
          <cell r="I25">
            <v>2016403290</v>
          </cell>
          <cell r="J25">
            <v>100978215836</v>
          </cell>
          <cell r="K25">
            <v>28</v>
          </cell>
          <cell r="L25">
            <v>27</v>
          </cell>
          <cell r="M25">
            <v>10764</v>
          </cell>
          <cell r="R25">
            <v>10764</v>
          </cell>
          <cell r="S25">
            <v>11519</v>
          </cell>
          <cell r="T25">
            <v>10380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10380</v>
          </cell>
          <cell r="AA25">
            <v>182</v>
          </cell>
          <cell r="AB25">
            <v>1246</v>
          </cell>
          <cell r="AD25">
            <v>8952</v>
          </cell>
          <cell r="AN25">
            <v>8952</v>
          </cell>
          <cell r="AT25">
            <v>0</v>
          </cell>
          <cell r="AU25">
            <v>0</v>
          </cell>
        </row>
        <row r="26">
          <cell r="A26">
            <v>21</v>
          </cell>
          <cell r="B26" t="str">
            <v>DL/023/16</v>
          </cell>
          <cell r="C26" t="str">
            <v>SBIN0001189</v>
          </cell>
          <cell r="D26" t="str">
            <v>State Bank Of India</v>
          </cell>
          <cell r="E26">
            <v>34338362182</v>
          </cell>
          <cell r="F26" t="str">
            <v>Vikas Kumar Dhama</v>
          </cell>
          <cell r="G26" t="str">
            <v>Sh. Ranveer Singh</v>
          </cell>
          <cell r="H26" t="str">
            <v>Security Guard</v>
          </cell>
          <cell r="I26">
            <v>2016403309</v>
          </cell>
          <cell r="J26">
            <v>100978215815</v>
          </cell>
          <cell r="K26">
            <v>28</v>
          </cell>
          <cell r="L26">
            <v>24</v>
          </cell>
          <cell r="M26">
            <v>10764</v>
          </cell>
          <cell r="R26">
            <v>10764</v>
          </cell>
          <cell r="S26">
            <v>11520</v>
          </cell>
          <cell r="T26">
            <v>9226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9226</v>
          </cell>
          <cell r="AA26">
            <v>161</v>
          </cell>
          <cell r="AB26">
            <v>1107</v>
          </cell>
          <cell r="AD26">
            <v>7958</v>
          </cell>
          <cell r="AN26">
            <v>7958</v>
          </cell>
          <cell r="AT26">
            <v>0</v>
          </cell>
          <cell r="AU26">
            <v>0</v>
          </cell>
        </row>
        <row r="27">
          <cell r="A27">
            <v>22</v>
          </cell>
          <cell r="B27" t="str">
            <v>DL/014/16</v>
          </cell>
          <cell r="C27" t="str">
            <v>UTBI0DYG708</v>
          </cell>
          <cell r="D27" t="str">
            <v>United Bank of India</v>
          </cell>
          <cell r="E27" t="str">
            <v>0357010157261</v>
          </cell>
          <cell r="F27" t="str">
            <v>Vinod Kumar</v>
          </cell>
          <cell r="G27" t="str">
            <v>Sh. Dharampal Singh</v>
          </cell>
          <cell r="H27" t="str">
            <v>Security Guard</v>
          </cell>
          <cell r="I27">
            <v>2016403341</v>
          </cell>
          <cell r="J27">
            <v>100978215858</v>
          </cell>
          <cell r="K27">
            <v>28</v>
          </cell>
          <cell r="L27">
            <v>27</v>
          </cell>
          <cell r="M27">
            <v>10764</v>
          </cell>
          <cell r="R27">
            <v>10764</v>
          </cell>
          <cell r="S27">
            <v>11521</v>
          </cell>
          <cell r="T27">
            <v>10380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10380</v>
          </cell>
          <cell r="AA27">
            <v>182</v>
          </cell>
          <cell r="AB27">
            <v>1246</v>
          </cell>
          <cell r="AD27">
            <v>8952</v>
          </cell>
          <cell r="AN27">
            <v>8952</v>
          </cell>
          <cell r="AT27">
            <v>0</v>
          </cell>
          <cell r="AU27">
            <v>0</v>
          </cell>
        </row>
        <row r="28">
          <cell r="A28">
            <v>23</v>
          </cell>
          <cell r="B28" t="str">
            <v>DL/008/16</v>
          </cell>
          <cell r="C28" t="str">
            <v>UTBI0DYG708</v>
          </cell>
          <cell r="D28" t="str">
            <v>United Bank of India</v>
          </cell>
          <cell r="E28" t="str">
            <v>0357010128452</v>
          </cell>
          <cell r="F28" t="str">
            <v>Yaspal Singh</v>
          </cell>
          <cell r="G28" t="str">
            <v>Sh. Nathu Singh</v>
          </cell>
          <cell r="H28" t="str">
            <v>Security Guard</v>
          </cell>
          <cell r="I28">
            <v>2016403259</v>
          </cell>
          <cell r="J28">
            <v>100979950088</v>
          </cell>
          <cell r="K28">
            <v>28</v>
          </cell>
          <cell r="L28">
            <v>28</v>
          </cell>
          <cell r="M28">
            <v>10764</v>
          </cell>
          <cell r="R28">
            <v>10764</v>
          </cell>
          <cell r="S28">
            <v>11522</v>
          </cell>
          <cell r="T28">
            <v>10764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10764</v>
          </cell>
          <cell r="AA28">
            <v>188</v>
          </cell>
          <cell r="AB28">
            <v>1292</v>
          </cell>
          <cell r="AD28">
            <v>9284</v>
          </cell>
          <cell r="AN28">
            <v>9284</v>
          </cell>
          <cell r="AT28">
            <v>0</v>
          </cell>
          <cell r="AU28">
            <v>0</v>
          </cell>
        </row>
        <row r="29">
          <cell r="A29">
            <v>24</v>
          </cell>
          <cell r="AT29">
            <v>0</v>
          </cell>
          <cell r="AU29">
            <v>0</v>
          </cell>
        </row>
        <row r="30">
          <cell r="A30">
            <v>25</v>
          </cell>
          <cell r="AT30">
            <v>0</v>
          </cell>
          <cell r="AU30">
            <v>0</v>
          </cell>
        </row>
        <row r="31">
          <cell r="A31">
            <v>276</v>
          </cell>
          <cell r="B31">
            <v>0</v>
          </cell>
          <cell r="C31">
            <v>0</v>
          </cell>
          <cell r="D31">
            <v>0</v>
          </cell>
          <cell r="E31">
            <v>34338362182</v>
          </cell>
          <cell r="F31">
            <v>0</v>
          </cell>
          <cell r="G31">
            <v>0</v>
          </cell>
          <cell r="H31">
            <v>0</v>
          </cell>
          <cell r="I31">
            <v>44367458047</v>
          </cell>
          <cell r="J31">
            <v>2221506129346</v>
          </cell>
          <cell r="K31">
            <v>644</v>
          </cell>
          <cell r="L31">
            <v>616</v>
          </cell>
          <cell r="M31">
            <v>249704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249704</v>
          </cell>
          <cell r="S31">
            <v>264753</v>
          </cell>
          <cell r="T31">
            <v>238943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238943</v>
          </cell>
          <cell r="Z31">
            <v>0</v>
          </cell>
          <cell r="AA31">
            <v>4181</v>
          </cell>
          <cell r="AB31">
            <v>28677</v>
          </cell>
          <cell r="AC31">
            <v>0</v>
          </cell>
          <cell r="AD31">
            <v>206085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206085</v>
          </cell>
          <cell r="AT31">
            <v>475</v>
          </cell>
          <cell r="AU31">
            <v>1335</v>
          </cell>
        </row>
        <row r="34">
          <cell r="AB34">
            <v>7</v>
          </cell>
        </row>
        <row r="35">
          <cell r="AD35">
            <v>713</v>
          </cell>
        </row>
        <row r="37">
          <cell r="N37">
            <v>713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8"/>
  <sheetViews>
    <sheetView tabSelected="1" workbookViewId="0">
      <selection activeCell="H7" sqref="H7"/>
    </sheetView>
  </sheetViews>
  <sheetFormatPr defaultRowHeight="12"/>
  <cols>
    <col min="1" max="1" width="4.42578125" style="1" customWidth="1"/>
    <col min="2" max="2" width="13.28515625" style="1" customWidth="1"/>
    <col min="3" max="3" width="18.7109375" style="1" customWidth="1"/>
    <col min="4" max="4" width="9.5703125" style="1" customWidth="1"/>
    <col min="5" max="5" width="16.85546875" style="1" customWidth="1"/>
    <col min="6" max="6" width="15.140625" style="1" customWidth="1"/>
    <col min="7" max="7" width="7.5703125" style="1" customWidth="1"/>
    <col min="8" max="8" width="14" style="1" customWidth="1"/>
    <col min="9" max="9" width="6.28515625" style="1" customWidth="1"/>
    <col min="10" max="10" width="11.42578125" style="1" customWidth="1"/>
    <col min="11" max="11" width="8.7109375" style="1" customWidth="1"/>
    <col min="12" max="12" width="19.28515625" style="1" customWidth="1"/>
    <col min="13" max="13" width="5.42578125" style="1" customWidth="1"/>
    <col min="14" max="256" width="9.140625" style="1"/>
    <col min="257" max="257" width="4.42578125" style="1" customWidth="1"/>
    <col min="258" max="258" width="13.28515625" style="1" customWidth="1"/>
    <col min="259" max="259" width="18.7109375" style="1" customWidth="1"/>
    <col min="260" max="260" width="9.5703125" style="1" customWidth="1"/>
    <col min="261" max="261" width="16.85546875" style="1" customWidth="1"/>
    <col min="262" max="262" width="15.140625" style="1" customWidth="1"/>
    <col min="263" max="263" width="7.5703125" style="1" customWidth="1"/>
    <col min="264" max="264" width="14" style="1" customWidth="1"/>
    <col min="265" max="265" width="6.28515625" style="1" customWidth="1"/>
    <col min="266" max="266" width="11.42578125" style="1" customWidth="1"/>
    <col min="267" max="267" width="8.7109375" style="1" customWidth="1"/>
    <col min="268" max="268" width="19.28515625" style="1" customWidth="1"/>
    <col min="269" max="269" width="5.42578125" style="1" customWidth="1"/>
    <col min="270" max="512" width="9.140625" style="1"/>
    <col min="513" max="513" width="4.42578125" style="1" customWidth="1"/>
    <col min="514" max="514" width="13.28515625" style="1" customWidth="1"/>
    <col min="515" max="515" width="18.7109375" style="1" customWidth="1"/>
    <col min="516" max="516" width="9.5703125" style="1" customWidth="1"/>
    <col min="517" max="517" width="16.85546875" style="1" customWidth="1"/>
    <col min="518" max="518" width="15.140625" style="1" customWidth="1"/>
    <col min="519" max="519" width="7.5703125" style="1" customWidth="1"/>
    <col min="520" max="520" width="14" style="1" customWidth="1"/>
    <col min="521" max="521" width="6.28515625" style="1" customWidth="1"/>
    <col min="522" max="522" width="11.42578125" style="1" customWidth="1"/>
    <col min="523" max="523" width="8.7109375" style="1" customWidth="1"/>
    <col min="524" max="524" width="19.28515625" style="1" customWidth="1"/>
    <col min="525" max="525" width="5.42578125" style="1" customWidth="1"/>
    <col min="526" max="768" width="9.140625" style="1"/>
    <col min="769" max="769" width="4.42578125" style="1" customWidth="1"/>
    <col min="770" max="770" width="13.28515625" style="1" customWidth="1"/>
    <col min="771" max="771" width="18.7109375" style="1" customWidth="1"/>
    <col min="772" max="772" width="9.5703125" style="1" customWidth="1"/>
    <col min="773" max="773" width="16.85546875" style="1" customWidth="1"/>
    <col min="774" max="774" width="15.140625" style="1" customWidth="1"/>
    <col min="775" max="775" width="7.5703125" style="1" customWidth="1"/>
    <col min="776" max="776" width="14" style="1" customWidth="1"/>
    <col min="777" max="777" width="6.28515625" style="1" customWidth="1"/>
    <col min="778" max="778" width="11.42578125" style="1" customWidth="1"/>
    <col min="779" max="779" width="8.7109375" style="1" customWidth="1"/>
    <col min="780" max="780" width="19.28515625" style="1" customWidth="1"/>
    <col min="781" max="781" width="5.42578125" style="1" customWidth="1"/>
    <col min="782" max="1024" width="9.140625" style="1"/>
    <col min="1025" max="1025" width="4.42578125" style="1" customWidth="1"/>
    <col min="1026" max="1026" width="13.28515625" style="1" customWidth="1"/>
    <col min="1027" max="1027" width="18.7109375" style="1" customWidth="1"/>
    <col min="1028" max="1028" width="9.5703125" style="1" customWidth="1"/>
    <col min="1029" max="1029" width="16.85546875" style="1" customWidth="1"/>
    <col min="1030" max="1030" width="15.140625" style="1" customWidth="1"/>
    <col min="1031" max="1031" width="7.5703125" style="1" customWidth="1"/>
    <col min="1032" max="1032" width="14" style="1" customWidth="1"/>
    <col min="1033" max="1033" width="6.28515625" style="1" customWidth="1"/>
    <col min="1034" max="1034" width="11.42578125" style="1" customWidth="1"/>
    <col min="1035" max="1035" width="8.7109375" style="1" customWidth="1"/>
    <col min="1036" max="1036" width="19.28515625" style="1" customWidth="1"/>
    <col min="1037" max="1037" width="5.42578125" style="1" customWidth="1"/>
    <col min="1038" max="1280" width="9.140625" style="1"/>
    <col min="1281" max="1281" width="4.42578125" style="1" customWidth="1"/>
    <col min="1282" max="1282" width="13.28515625" style="1" customWidth="1"/>
    <col min="1283" max="1283" width="18.7109375" style="1" customWidth="1"/>
    <col min="1284" max="1284" width="9.5703125" style="1" customWidth="1"/>
    <col min="1285" max="1285" width="16.85546875" style="1" customWidth="1"/>
    <col min="1286" max="1286" width="15.140625" style="1" customWidth="1"/>
    <col min="1287" max="1287" width="7.5703125" style="1" customWidth="1"/>
    <col min="1288" max="1288" width="14" style="1" customWidth="1"/>
    <col min="1289" max="1289" width="6.28515625" style="1" customWidth="1"/>
    <col min="1290" max="1290" width="11.42578125" style="1" customWidth="1"/>
    <col min="1291" max="1291" width="8.7109375" style="1" customWidth="1"/>
    <col min="1292" max="1292" width="19.28515625" style="1" customWidth="1"/>
    <col min="1293" max="1293" width="5.42578125" style="1" customWidth="1"/>
    <col min="1294" max="1536" width="9.140625" style="1"/>
    <col min="1537" max="1537" width="4.42578125" style="1" customWidth="1"/>
    <col min="1538" max="1538" width="13.28515625" style="1" customWidth="1"/>
    <col min="1539" max="1539" width="18.7109375" style="1" customWidth="1"/>
    <col min="1540" max="1540" width="9.5703125" style="1" customWidth="1"/>
    <col min="1541" max="1541" width="16.85546875" style="1" customWidth="1"/>
    <col min="1542" max="1542" width="15.140625" style="1" customWidth="1"/>
    <col min="1543" max="1543" width="7.5703125" style="1" customWidth="1"/>
    <col min="1544" max="1544" width="14" style="1" customWidth="1"/>
    <col min="1545" max="1545" width="6.28515625" style="1" customWidth="1"/>
    <col min="1546" max="1546" width="11.42578125" style="1" customWidth="1"/>
    <col min="1547" max="1547" width="8.7109375" style="1" customWidth="1"/>
    <col min="1548" max="1548" width="19.28515625" style="1" customWidth="1"/>
    <col min="1549" max="1549" width="5.42578125" style="1" customWidth="1"/>
    <col min="1550" max="1792" width="9.140625" style="1"/>
    <col min="1793" max="1793" width="4.42578125" style="1" customWidth="1"/>
    <col min="1794" max="1794" width="13.28515625" style="1" customWidth="1"/>
    <col min="1795" max="1795" width="18.7109375" style="1" customWidth="1"/>
    <col min="1796" max="1796" width="9.5703125" style="1" customWidth="1"/>
    <col min="1797" max="1797" width="16.85546875" style="1" customWidth="1"/>
    <col min="1798" max="1798" width="15.140625" style="1" customWidth="1"/>
    <col min="1799" max="1799" width="7.5703125" style="1" customWidth="1"/>
    <col min="1800" max="1800" width="14" style="1" customWidth="1"/>
    <col min="1801" max="1801" width="6.28515625" style="1" customWidth="1"/>
    <col min="1802" max="1802" width="11.42578125" style="1" customWidth="1"/>
    <col min="1803" max="1803" width="8.7109375" style="1" customWidth="1"/>
    <col min="1804" max="1804" width="19.28515625" style="1" customWidth="1"/>
    <col min="1805" max="1805" width="5.42578125" style="1" customWidth="1"/>
    <col min="1806" max="2048" width="9.140625" style="1"/>
    <col min="2049" max="2049" width="4.42578125" style="1" customWidth="1"/>
    <col min="2050" max="2050" width="13.28515625" style="1" customWidth="1"/>
    <col min="2051" max="2051" width="18.7109375" style="1" customWidth="1"/>
    <col min="2052" max="2052" width="9.5703125" style="1" customWidth="1"/>
    <col min="2053" max="2053" width="16.85546875" style="1" customWidth="1"/>
    <col min="2054" max="2054" width="15.140625" style="1" customWidth="1"/>
    <col min="2055" max="2055" width="7.5703125" style="1" customWidth="1"/>
    <col min="2056" max="2056" width="14" style="1" customWidth="1"/>
    <col min="2057" max="2057" width="6.28515625" style="1" customWidth="1"/>
    <col min="2058" max="2058" width="11.42578125" style="1" customWidth="1"/>
    <col min="2059" max="2059" width="8.7109375" style="1" customWidth="1"/>
    <col min="2060" max="2060" width="19.28515625" style="1" customWidth="1"/>
    <col min="2061" max="2061" width="5.42578125" style="1" customWidth="1"/>
    <col min="2062" max="2304" width="9.140625" style="1"/>
    <col min="2305" max="2305" width="4.42578125" style="1" customWidth="1"/>
    <col min="2306" max="2306" width="13.28515625" style="1" customWidth="1"/>
    <col min="2307" max="2307" width="18.7109375" style="1" customWidth="1"/>
    <col min="2308" max="2308" width="9.5703125" style="1" customWidth="1"/>
    <col min="2309" max="2309" width="16.85546875" style="1" customWidth="1"/>
    <col min="2310" max="2310" width="15.140625" style="1" customWidth="1"/>
    <col min="2311" max="2311" width="7.5703125" style="1" customWidth="1"/>
    <col min="2312" max="2312" width="14" style="1" customWidth="1"/>
    <col min="2313" max="2313" width="6.28515625" style="1" customWidth="1"/>
    <col min="2314" max="2314" width="11.42578125" style="1" customWidth="1"/>
    <col min="2315" max="2315" width="8.7109375" style="1" customWidth="1"/>
    <col min="2316" max="2316" width="19.28515625" style="1" customWidth="1"/>
    <col min="2317" max="2317" width="5.42578125" style="1" customWidth="1"/>
    <col min="2318" max="2560" width="9.140625" style="1"/>
    <col min="2561" max="2561" width="4.42578125" style="1" customWidth="1"/>
    <col min="2562" max="2562" width="13.28515625" style="1" customWidth="1"/>
    <col min="2563" max="2563" width="18.7109375" style="1" customWidth="1"/>
    <col min="2564" max="2564" width="9.5703125" style="1" customWidth="1"/>
    <col min="2565" max="2565" width="16.85546875" style="1" customWidth="1"/>
    <col min="2566" max="2566" width="15.140625" style="1" customWidth="1"/>
    <col min="2567" max="2567" width="7.5703125" style="1" customWidth="1"/>
    <col min="2568" max="2568" width="14" style="1" customWidth="1"/>
    <col min="2569" max="2569" width="6.28515625" style="1" customWidth="1"/>
    <col min="2570" max="2570" width="11.42578125" style="1" customWidth="1"/>
    <col min="2571" max="2571" width="8.7109375" style="1" customWidth="1"/>
    <col min="2572" max="2572" width="19.28515625" style="1" customWidth="1"/>
    <col min="2573" max="2573" width="5.42578125" style="1" customWidth="1"/>
    <col min="2574" max="2816" width="9.140625" style="1"/>
    <col min="2817" max="2817" width="4.42578125" style="1" customWidth="1"/>
    <col min="2818" max="2818" width="13.28515625" style="1" customWidth="1"/>
    <col min="2819" max="2819" width="18.7109375" style="1" customWidth="1"/>
    <col min="2820" max="2820" width="9.5703125" style="1" customWidth="1"/>
    <col min="2821" max="2821" width="16.85546875" style="1" customWidth="1"/>
    <col min="2822" max="2822" width="15.140625" style="1" customWidth="1"/>
    <col min="2823" max="2823" width="7.5703125" style="1" customWidth="1"/>
    <col min="2824" max="2824" width="14" style="1" customWidth="1"/>
    <col min="2825" max="2825" width="6.28515625" style="1" customWidth="1"/>
    <col min="2826" max="2826" width="11.42578125" style="1" customWidth="1"/>
    <col min="2827" max="2827" width="8.7109375" style="1" customWidth="1"/>
    <col min="2828" max="2828" width="19.28515625" style="1" customWidth="1"/>
    <col min="2829" max="2829" width="5.42578125" style="1" customWidth="1"/>
    <col min="2830" max="3072" width="9.140625" style="1"/>
    <col min="3073" max="3073" width="4.42578125" style="1" customWidth="1"/>
    <col min="3074" max="3074" width="13.28515625" style="1" customWidth="1"/>
    <col min="3075" max="3075" width="18.7109375" style="1" customWidth="1"/>
    <col min="3076" max="3076" width="9.5703125" style="1" customWidth="1"/>
    <col min="3077" max="3077" width="16.85546875" style="1" customWidth="1"/>
    <col min="3078" max="3078" width="15.140625" style="1" customWidth="1"/>
    <col min="3079" max="3079" width="7.5703125" style="1" customWidth="1"/>
    <col min="3080" max="3080" width="14" style="1" customWidth="1"/>
    <col min="3081" max="3081" width="6.28515625" style="1" customWidth="1"/>
    <col min="3082" max="3082" width="11.42578125" style="1" customWidth="1"/>
    <col min="3083" max="3083" width="8.7109375" style="1" customWidth="1"/>
    <col min="3084" max="3084" width="19.28515625" style="1" customWidth="1"/>
    <col min="3085" max="3085" width="5.42578125" style="1" customWidth="1"/>
    <col min="3086" max="3328" width="9.140625" style="1"/>
    <col min="3329" max="3329" width="4.42578125" style="1" customWidth="1"/>
    <col min="3330" max="3330" width="13.28515625" style="1" customWidth="1"/>
    <col min="3331" max="3331" width="18.7109375" style="1" customWidth="1"/>
    <col min="3332" max="3332" width="9.5703125" style="1" customWidth="1"/>
    <col min="3333" max="3333" width="16.85546875" style="1" customWidth="1"/>
    <col min="3334" max="3334" width="15.140625" style="1" customWidth="1"/>
    <col min="3335" max="3335" width="7.5703125" style="1" customWidth="1"/>
    <col min="3336" max="3336" width="14" style="1" customWidth="1"/>
    <col min="3337" max="3337" width="6.28515625" style="1" customWidth="1"/>
    <col min="3338" max="3338" width="11.42578125" style="1" customWidth="1"/>
    <col min="3339" max="3339" width="8.7109375" style="1" customWidth="1"/>
    <col min="3340" max="3340" width="19.28515625" style="1" customWidth="1"/>
    <col min="3341" max="3341" width="5.42578125" style="1" customWidth="1"/>
    <col min="3342" max="3584" width="9.140625" style="1"/>
    <col min="3585" max="3585" width="4.42578125" style="1" customWidth="1"/>
    <col min="3586" max="3586" width="13.28515625" style="1" customWidth="1"/>
    <col min="3587" max="3587" width="18.7109375" style="1" customWidth="1"/>
    <col min="3588" max="3588" width="9.5703125" style="1" customWidth="1"/>
    <col min="3589" max="3589" width="16.85546875" style="1" customWidth="1"/>
    <col min="3590" max="3590" width="15.140625" style="1" customWidth="1"/>
    <col min="3591" max="3591" width="7.5703125" style="1" customWidth="1"/>
    <col min="3592" max="3592" width="14" style="1" customWidth="1"/>
    <col min="3593" max="3593" width="6.28515625" style="1" customWidth="1"/>
    <col min="3594" max="3594" width="11.42578125" style="1" customWidth="1"/>
    <col min="3595" max="3595" width="8.7109375" style="1" customWidth="1"/>
    <col min="3596" max="3596" width="19.28515625" style="1" customWidth="1"/>
    <col min="3597" max="3597" width="5.42578125" style="1" customWidth="1"/>
    <col min="3598" max="3840" width="9.140625" style="1"/>
    <col min="3841" max="3841" width="4.42578125" style="1" customWidth="1"/>
    <col min="3842" max="3842" width="13.28515625" style="1" customWidth="1"/>
    <col min="3843" max="3843" width="18.7109375" style="1" customWidth="1"/>
    <col min="3844" max="3844" width="9.5703125" style="1" customWidth="1"/>
    <col min="3845" max="3845" width="16.85546875" style="1" customWidth="1"/>
    <col min="3846" max="3846" width="15.140625" style="1" customWidth="1"/>
    <col min="3847" max="3847" width="7.5703125" style="1" customWidth="1"/>
    <col min="3848" max="3848" width="14" style="1" customWidth="1"/>
    <col min="3849" max="3849" width="6.28515625" style="1" customWidth="1"/>
    <col min="3850" max="3850" width="11.42578125" style="1" customWidth="1"/>
    <col min="3851" max="3851" width="8.7109375" style="1" customWidth="1"/>
    <col min="3852" max="3852" width="19.28515625" style="1" customWidth="1"/>
    <col min="3853" max="3853" width="5.42578125" style="1" customWidth="1"/>
    <col min="3854" max="4096" width="9.140625" style="1"/>
    <col min="4097" max="4097" width="4.42578125" style="1" customWidth="1"/>
    <col min="4098" max="4098" width="13.28515625" style="1" customWidth="1"/>
    <col min="4099" max="4099" width="18.7109375" style="1" customWidth="1"/>
    <col min="4100" max="4100" width="9.5703125" style="1" customWidth="1"/>
    <col min="4101" max="4101" width="16.85546875" style="1" customWidth="1"/>
    <col min="4102" max="4102" width="15.140625" style="1" customWidth="1"/>
    <col min="4103" max="4103" width="7.5703125" style="1" customWidth="1"/>
    <col min="4104" max="4104" width="14" style="1" customWidth="1"/>
    <col min="4105" max="4105" width="6.28515625" style="1" customWidth="1"/>
    <col min="4106" max="4106" width="11.42578125" style="1" customWidth="1"/>
    <col min="4107" max="4107" width="8.7109375" style="1" customWidth="1"/>
    <col min="4108" max="4108" width="19.28515625" style="1" customWidth="1"/>
    <col min="4109" max="4109" width="5.42578125" style="1" customWidth="1"/>
    <col min="4110" max="4352" width="9.140625" style="1"/>
    <col min="4353" max="4353" width="4.42578125" style="1" customWidth="1"/>
    <col min="4354" max="4354" width="13.28515625" style="1" customWidth="1"/>
    <col min="4355" max="4355" width="18.7109375" style="1" customWidth="1"/>
    <col min="4356" max="4356" width="9.5703125" style="1" customWidth="1"/>
    <col min="4357" max="4357" width="16.85546875" style="1" customWidth="1"/>
    <col min="4358" max="4358" width="15.140625" style="1" customWidth="1"/>
    <col min="4359" max="4359" width="7.5703125" style="1" customWidth="1"/>
    <col min="4360" max="4360" width="14" style="1" customWidth="1"/>
    <col min="4361" max="4361" width="6.28515625" style="1" customWidth="1"/>
    <col min="4362" max="4362" width="11.42578125" style="1" customWidth="1"/>
    <col min="4363" max="4363" width="8.7109375" style="1" customWidth="1"/>
    <col min="4364" max="4364" width="19.28515625" style="1" customWidth="1"/>
    <col min="4365" max="4365" width="5.42578125" style="1" customWidth="1"/>
    <col min="4366" max="4608" width="9.140625" style="1"/>
    <col min="4609" max="4609" width="4.42578125" style="1" customWidth="1"/>
    <col min="4610" max="4610" width="13.28515625" style="1" customWidth="1"/>
    <col min="4611" max="4611" width="18.7109375" style="1" customWidth="1"/>
    <col min="4612" max="4612" width="9.5703125" style="1" customWidth="1"/>
    <col min="4613" max="4613" width="16.85546875" style="1" customWidth="1"/>
    <col min="4614" max="4614" width="15.140625" style="1" customWidth="1"/>
    <col min="4615" max="4615" width="7.5703125" style="1" customWidth="1"/>
    <col min="4616" max="4616" width="14" style="1" customWidth="1"/>
    <col min="4617" max="4617" width="6.28515625" style="1" customWidth="1"/>
    <col min="4618" max="4618" width="11.42578125" style="1" customWidth="1"/>
    <col min="4619" max="4619" width="8.7109375" style="1" customWidth="1"/>
    <col min="4620" max="4620" width="19.28515625" style="1" customWidth="1"/>
    <col min="4621" max="4621" width="5.42578125" style="1" customWidth="1"/>
    <col min="4622" max="4864" width="9.140625" style="1"/>
    <col min="4865" max="4865" width="4.42578125" style="1" customWidth="1"/>
    <col min="4866" max="4866" width="13.28515625" style="1" customWidth="1"/>
    <col min="4867" max="4867" width="18.7109375" style="1" customWidth="1"/>
    <col min="4868" max="4868" width="9.5703125" style="1" customWidth="1"/>
    <col min="4869" max="4869" width="16.85546875" style="1" customWidth="1"/>
    <col min="4870" max="4870" width="15.140625" style="1" customWidth="1"/>
    <col min="4871" max="4871" width="7.5703125" style="1" customWidth="1"/>
    <col min="4872" max="4872" width="14" style="1" customWidth="1"/>
    <col min="4873" max="4873" width="6.28515625" style="1" customWidth="1"/>
    <col min="4874" max="4874" width="11.42578125" style="1" customWidth="1"/>
    <col min="4875" max="4875" width="8.7109375" style="1" customWidth="1"/>
    <col min="4876" max="4876" width="19.28515625" style="1" customWidth="1"/>
    <col min="4877" max="4877" width="5.42578125" style="1" customWidth="1"/>
    <col min="4878" max="5120" width="9.140625" style="1"/>
    <col min="5121" max="5121" width="4.42578125" style="1" customWidth="1"/>
    <col min="5122" max="5122" width="13.28515625" style="1" customWidth="1"/>
    <col min="5123" max="5123" width="18.7109375" style="1" customWidth="1"/>
    <col min="5124" max="5124" width="9.5703125" style="1" customWidth="1"/>
    <col min="5125" max="5125" width="16.85546875" style="1" customWidth="1"/>
    <col min="5126" max="5126" width="15.140625" style="1" customWidth="1"/>
    <col min="5127" max="5127" width="7.5703125" style="1" customWidth="1"/>
    <col min="5128" max="5128" width="14" style="1" customWidth="1"/>
    <col min="5129" max="5129" width="6.28515625" style="1" customWidth="1"/>
    <col min="5130" max="5130" width="11.42578125" style="1" customWidth="1"/>
    <col min="5131" max="5131" width="8.7109375" style="1" customWidth="1"/>
    <col min="5132" max="5132" width="19.28515625" style="1" customWidth="1"/>
    <col min="5133" max="5133" width="5.42578125" style="1" customWidth="1"/>
    <col min="5134" max="5376" width="9.140625" style="1"/>
    <col min="5377" max="5377" width="4.42578125" style="1" customWidth="1"/>
    <col min="5378" max="5378" width="13.28515625" style="1" customWidth="1"/>
    <col min="5379" max="5379" width="18.7109375" style="1" customWidth="1"/>
    <col min="5380" max="5380" width="9.5703125" style="1" customWidth="1"/>
    <col min="5381" max="5381" width="16.85546875" style="1" customWidth="1"/>
    <col min="5382" max="5382" width="15.140625" style="1" customWidth="1"/>
    <col min="5383" max="5383" width="7.5703125" style="1" customWidth="1"/>
    <col min="5384" max="5384" width="14" style="1" customWidth="1"/>
    <col min="5385" max="5385" width="6.28515625" style="1" customWidth="1"/>
    <col min="5386" max="5386" width="11.42578125" style="1" customWidth="1"/>
    <col min="5387" max="5387" width="8.7109375" style="1" customWidth="1"/>
    <col min="5388" max="5388" width="19.28515625" style="1" customWidth="1"/>
    <col min="5389" max="5389" width="5.42578125" style="1" customWidth="1"/>
    <col min="5390" max="5632" width="9.140625" style="1"/>
    <col min="5633" max="5633" width="4.42578125" style="1" customWidth="1"/>
    <col min="5634" max="5634" width="13.28515625" style="1" customWidth="1"/>
    <col min="5635" max="5635" width="18.7109375" style="1" customWidth="1"/>
    <col min="5636" max="5636" width="9.5703125" style="1" customWidth="1"/>
    <col min="5637" max="5637" width="16.85546875" style="1" customWidth="1"/>
    <col min="5638" max="5638" width="15.140625" style="1" customWidth="1"/>
    <col min="5639" max="5639" width="7.5703125" style="1" customWidth="1"/>
    <col min="5640" max="5640" width="14" style="1" customWidth="1"/>
    <col min="5641" max="5641" width="6.28515625" style="1" customWidth="1"/>
    <col min="5642" max="5642" width="11.42578125" style="1" customWidth="1"/>
    <col min="5643" max="5643" width="8.7109375" style="1" customWidth="1"/>
    <col min="5644" max="5644" width="19.28515625" style="1" customWidth="1"/>
    <col min="5645" max="5645" width="5.42578125" style="1" customWidth="1"/>
    <col min="5646" max="5888" width="9.140625" style="1"/>
    <col min="5889" max="5889" width="4.42578125" style="1" customWidth="1"/>
    <col min="5890" max="5890" width="13.28515625" style="1" customWidth="1"/>
    <col min="5891" max="5891" width="18.7109375" style="1" customWidth="1"/>
    <col min="5892" max="5892" width="9.5703125" style="1" customWidth="1"/>
    <col min="5893" max="5893" width="16.85546875" style="1" customWidth="1"/>
    <col min="5894" max="5894" width="15.140625" style="1" customWidth="1"/>
    <col min="5895" max="5895" width="7.5703125" style="1" customWidth="1"/>
    <col min="5896" max="5896" width="14" style="1" customWidth="1"/>
    <col min="5897" max="5897" width="6.28515625" style="1" customWidth="1"/>
    <col min="5898" max="5898" width="11.42578125" style="1" customWidth="1"/>
    <col min="5899" max="5899" width="8.7109375" style="1" customWidth="1"/>
    <col min="5900" max="5900" width="19.28515625" style="1" customWidth="1"/>
    <col min="5901" max="5901" width="5.42578125" style="1" customWidth="1"/>
    <col min="5902" max="6144" width="9.140625" style="1"/>
    <col min="6145" max="6145" width="4.42578125" style="1" customWidth="1"/>
    <col min="6146" max="6146" width="13.28515625" style="1" customWidth="1"/>
    <col min="6147" max="6147" width="18.7109375" style="1" customWidth="1"/>
    <col min="6148" max="6148" width="9.5703125" style="1" customWidth="1"/>
    <col min="6149" max="6149" width="16.85546875" style="1" customWidth="1"/>
    <col min="6150" max="6150" width="15.140625" style="1" customWidth="1"/>
    <col min="6151" max="6151" width="7.5703125" style="1" customWidth="1"/>
    <col min="6152" max="6152" width="14" style="1" customWidth="1"/>
    <col min="6153" max="6153" width="6.28515625" style="1" customWidth="1"/>
    <col min="6154" max="6154" width="11.42578125" style="1" customWidth="1"/>
    <col min="6155" max="6155" width="8.7109375" style="1" customWidth="1"/>
    <col min="6156" max="6156" width="19.28515625" style="1" customWidth="1"/>
    <col min="6157" max="6157" width="5.42578125" style="1" customWidth="1"/>
    <col min="6158" max="6400" width="9.140625" style="1"/>
    <col min="6401" max="6401" width="4.42578125" style="1" customWidth="1"/>
    <col min="6402" max="6402" width="13.28515625" style="1" customWidth="1"/>
    <col min="6403" max="6403" width="18.7109375" style="1" customWidth="1"/>
    <col min="6404" max="6404" width="9.5703125" style="1" customWidth="1"/>
    <col min="6405" max="6405" width="16.85546875" style="1" customWidth="1"/>
    <col min="6406" max="6406" width="15.140625" style="1" customWidth="1"/>
    <col min="6407" max="6407" width="7.5703125" style="1" customWidth="1"/>
    <col min="6408" max="6408" width="14" style="1" customWidth="1"/>
    <col min="6409" max="6409" width="6.28515625" style="1" customWidth="1"/>
    <col min="6410" max="6410" width="11.42578125" style="1" customWidth="1"/>
    <col min="6411" max="6411" width="8.7109375" style="1" customWidth="1"/>
    <col min="6412" max="6412" width="19.28515625" style="1" customWidth="1"/>
    <col min="6413" max="6413" width="5.42578125" style="1" customWidth="1"/>
    <col min="6414" max="6656" width="9.140625" style="1"/>
    <col min="6657" max="6657" width="4.42578125" style="1" customWidth="1"/>
    <col min="6658" max="6658" width="13.28515625" style="1" customWidth="1"/>
    <col min="6659" max="6659" width="18.7109375" style="1" customWidth="1"/>
    <col min="6660" max="6660" width="9.5703125" style="1" customWidth="1"/>
    <col min="6661" max="6661" width="16.85546875" style="1" customWidth="1"/>
    <col min="6662" max="6662" width="15.140625" style="1" customWidth="1"/>
    <col min="6663" max="6663" width="7.5703125" style="1" customWidth="1"/>
    <col min="6664" max="6664" width="14" style="1" customWidth="1"/>
    <col min="6665" max="6665" width="6.28515625" style="1" customWidth="1"/>
    <col min="6666" max="6666" width="11.42578125" style="1" customWidth="1"/>
    <col min="6667" max="6667" width="8.7109375" style="1" customWidth="1"/>
    <col min="6668" max="6668" width="19.28515625" style="1" customWidth="1"/>
    <col min="6669" max="6669" width="5.42578125" style="1" customWidth="1"/>
    <col min="6670" max="6912" width="9.140625" style="1"/>
    <col min="6913" max="6913" width="4.42578125" style="1" customWidth="1"/>
    <col min="6914" max="6914" width="13.28515625" style="1" customWidth="1"/>
    <col min="6915" max="6915" width="18.7109375" style="1" customWidth="1"/>
    <col min="6916" max="6916" width="9.5703125" style="1" customWidth="1"/>
    <col min="6917" max="6917" width="16.85546875" style="1" customWidth="1"/>
    <col min="6918" max="6918" width="15.140625" style="1" customWidth="1"/>
    <col min="6919" max="6919" width="7.5703125" style="1" customWidth="1"/>
    <col min="6920" max="6920" width="14" style="1" customWidth="1"/>
    <col min="6921" max="6921" width="6.28515625" style="1" customWidth="1"/>
    <col min="6922" max="6922" width="11.42578125" style="1" customWidth="1"/>
    <col min="6923" max="6923" width="8.7109375" style="1" customWidth="1"/>
    <col min="6924" max="6924" width="19.28515625" style="1" customWidth="1"/>
    <col min="6925" max="6925" width="5.42578125" style="1" customWidth="1"/>
    <col min="6926" max="7168" width="9.140625" style="1"/>
    <col min="7169" max="7169" width="4.42578125" style="1" customWidth="1"/>
    <col min="7170" max="7170" width="13.28515625" style="1" customWidth="1"/>
    <col min="7171" max="7171" width="18.7109375" style="1" customWidth="1"/>
    <col min="7172" max="7172" width="9.5703125" style="1" customWidth="1"/>
    <col min="7173" max="7173" width="16.85546875" style="1" customWidth="1"/>
    <col min="7174" max="7174" width="15.140625" style="1" customWidth="1"/>
    <col min="7175" max="7175" width="7.5703125" style="1" customWidth="1"/>
    <col min="7176" max="7176" width="14" style="1" customWidth="1"/>
    <col min="7177" max="7177" width="6.28515625" style="1" customWidth="1"/>
    <col min="7178" max="7178" width="11.42578125" style="1" customWidth="1"/>
    <col min="7179" max="7179" width="8.7109375" style="1" customWidth="1"/>
    <col min="7180" max="7180" width="19.28515625" style="1" customWidth="1"/>
    <col min="7181" max="7181" width="5.42578125" style="1" customWidth="1"/>
    <col min="7182" max="7424" width="9.140625" style="1"/>
    <col min="7425" max="7425" width="4.42578125" style="1" customWidth="1"/>
    <col min="7426" max="7426" width="13.28515625" style="1" customWidth="1"/>
    <col min="7427" max="7427" width="18.7109375" style="1" customWidth="1"/>
    <col min="7428" max="7428" width="9.5703125" style="1" customWidth="1"/>
    <col min="7429" max="7429" width="16.85546875" style="1" customWidth="1"/>
    <col min="7430" max="7430" width="15.140625" style="1" customWidth="1"/>
    <col min="7431" max="7431" width="7.5703125" style="1" customWidth="1"/>
    <col min="7432" max="7432" width="14" style="1" customWidth="1"/>
    <col min="7433" max="7433" width="6.28515625" style="1" customWidth="1"/>
    <col min="7434" max="7434" width="11.42578125" style="1" customWidth="1"/>
    <col min="7435" max="7435" width="8.7109375" style="1" customWidth="1"/>
    <col min="7436" max="7436" width="19.28515625" style="1" customWidth="1"/>
    <col min="7437" max="7437" width="5.42578125" style="1" customWidth="1"/>
    <col min="7438" max="7680" width="9.140625" style="1"/>
    <col min="7681" max="7681" width="4.42578125" style="1" customWidth="1"/>
    <col min="7682" max="7682" width="13.28515625" style="1" customWidth="1"/>
    <col min="7683" max="7683" width="18.7109375" style="1" customWidth="1"/>
    <col min="7684" max="7684" width="9.5703125" style="1" customWidth="1"/>
    <col min="7685" max="7685" width="16.85546875" style="1" customWidth="1"/>
    <col min="7686" max="7686" width="15.140625" style="1" customWidth="1"/>
    <col min="7687" max="7687" width="7.5703125" style="1" customWidth="1"/>
    <col min="7688" max="7688" width="14" style="1" customWidth="1"/>
    <col min="7689" max="7689" width="6.28515625" style="1" customWidth="1"/>
    <col min="7690" max="7690" width="11.42578125" style="1" customWidth="1"/>
    <col min="7691" max="7691" width="8.7109375" style="1" customWidth="1"/>
    <col min="7692" max="7692" width="19.28515625" style="1" customWidth="1"/>
    <col min="7693" max="7693" width="5.42578125" style="1" customWidth="1"/>
    <col min="7694" max="7936" width="9.140625" style="1"/>
    <col min="7937" max="7937" width="4.42578125" style="1" customWidth="1"/>
    <col min="7938" max="7938" width="13.28515625" style="1" customWidth="1"/>
    <col min="7939" max="7939" width="18.7109375" style="1" customWidth="1"/>
    <col min="7940" max="7940" width="9.5703125" style="1" customWidth="1"/>
    <col min="7941" max="7941" width="16.85546875" style="1" customWidth="1"/>
    <col min="7942" max="7942" width="15.140625" style="1" customWidth="1"/>
    <col min="7943" max="7943" width="7.5703125" style="1" customWidth="1"/>
    <col min="7944" max="7944" width="14" style="1" customWidth="1"/>
    <col min="7945" max="7945" width="6.28515625" style="1" customWidth="1"/>
    <col min="7946" max="7946" width="11.42578125" style="1" customWidth="1"/>
    <col min="7947" max="7947" width="8.7109375" style="1" customWidth="1"/>
    <col min="7948" max="7948" width="19.28515625" style="1" customWidth="1"/>
    <col min="7949" max="7949" width="5.42578125" style="1" customWidth="1"/>
    <col min="7950" max="8192" width="9.140625" style="1"/>
    <col min="8193" max="8193" width="4.42578125" style="1" customWidth="1"/>
    <col min="8194" max="8194" width="13.28515625" style="1" customWidth="1"/>
    <col min="8195" max="8195" width="18.7109375" style="1" customWidth="1"/>
    <col min="8196" max="8196" width="9.5703125" style="1" customWidth="1"/>
    <col min="8197" max="8197" width="16.85546875" style="1" customWidth="1"/>
    <col min="8198" max="8198" width="15.140625" style="1" customWidth="1"/>
    <col min="8199" max="8199" width="7.5703125" style="1" customWidth="1"/>
    <col min="8200" max="8200" width="14" style="1" customWidth="1"/>
    <col min="8201" max="8201" width="6.28515625" style="1" customWidth="1"/>
    <col min="8202" max="8202" width="11.42578125" style="1" customWidth="1"/>
    <col min="8203" max="8203" width="8.7109375" style="1" customWidth="1"/>
    <col min="8204" max="8204" width="19.28515625" style="1" customWidth="1"/>
    <col min="8205" max="8205" width="5.42578125" style="1" customWidth="1"/>
    <col min="8206" max="8448" width="9.140625" style="1"/>
    <col min="8449" max="8449" width="4.42578125" style="1" customWidth="1"/>
    <col min="8450" max="8450" width="13.28515625" style="1" customWidth="1"/>
    <col min="8451" max="8451" width="18.7109375" style="1" customWidth="1"/>
    <col min="8452" max="8452" width="9.5703125" style="1" customWidth="1"/>
    <col min="8453" max="8453" width="16.85546875" style="1" customWidth="1"/>
    <col min="8454" max="8454" width="15.140625" style="1" customWidth="1"/>
    <col min="8455" max="8455" width="7.5703125" style="1" customWidth="1"/>
    <col min="8456" max="8456" width="14" style="1" customWidth="1"/>
    <col min="8457" max="8457" width="6.28515625" style="1" customWidth="1"/>
    <col min="8458" max="8458" width="11.42578125" style="1" customWidth="1"/>
    <col min="8459" max="8459" width="8.7109375" style="1" customWidth="1"/>
    <col min="8460" max="8460" width="19.28515625" style="1" customWidth="1"/>
    <col min="8461" max="8461" width="5.42578125" style="1" customWidth="1"/>
    <col min="8462" max="8704" width="9.140625" style="1"/>
    <col min="8705" max="8705" width="4.42578125" style="1" customWidth="1"/>
    <col min="8706" max="8706" width="13.28515625" style="1" customWidth="1"/>
    <col min="8707" max="8707" width="18.7109375" style="1" customWidth="1"/>
    <col min="8708" max="8708" width="9.5703125" style="1" customWidth="1"/>
    <col min="8709" max="8709" width="16.85546875" style="1" customWidth="1"/>
    <col min="8710" max="8710" width="15.140625" style="1" customWidth="1"/>
    <col min="8711" max="8711" width="7.5703125" style="1" customWidth="1"/>
    <col min="8712" max="8712" width="14" style="1" customWidth="1"/>
    <col min="8713" max="8713" width="6.28515625" style="1" customWidth="1"/>
    <col min="8714" max="8714" width="11.42578125" style="1" customWidth="1"/>
    <col min="8715" max="8715" width="8.7109375" style="1" customWidth="1"/>
    <col min="8716" max="8716" width="19.28515625" style="1" customWidth="1"/>
    <col min="8717" max="8717" width="5.42578125" style="1" customWidth="1"/>
    <col min="8718" max="8960" width="9.140625" style="1"/>
    <col min="8961" max="8961" width="4.42578125" style="1" customWidth="1"/>
    <col min="8962" max="8962" width="13.28515625" style="1" customWidth="1"/>
    <col min="8963" max="8963" width="18.7109375" style="1" customWidth="1"/>
    <col min="8964" max="8964" width="9.5703125" style="1" customWidth="1"/>
    <col min="8965" max="8965" width="16.85546875" style="1" customWidth="1"/>
    <col min="8966" max="8966" width="15.140625" style="1" customWidth="1"/>
    <col min="8967" max="8967" width="7.5703125" style="1" customWidth="1"/>
    <col min="8968" max="8968" width="14" style="1" customWidth="1"/>
    <col min="8969" max="8969" width="6.28515625" style="1" customWidth="1"/>
    <col min="8970" max="8970" width="11.42578125" style="1" customWidth="1"/>
    <col min="8971" max="8971" width="8.7109375" style="1" customWidth="1"/>
    <col min="8972" max="8972" width="19.28515625" style="1" customWidth="1"/>
    <col min="8973" max="8973" width="5.42578125" style="1" customWidth="1"/>
    <col min="8974" max="9216" width="9.140625" style="1"/>
    <col min="9217" max="9217" width="4.42578125" style="1" customWidth="1"/>
    <col min="9218" max="9218" width="13.28515625" style="1" customWidth="1"/>
    <col min="9219" max="9219" width="18.7109375" style="1" customWidth="1"/>
    <col min="9220" max="9220" width="9.5703125" style="1" customWidth="1"/>
    <col min="9221" max="9221" width="16.85546875" style="1" customWidth="1"/>
    <col min="9222" max="9222" width="15.140625" style="1" customWidth="1"/>
    <col min="9223" max="9223" width="7.5703125" style="1" customWidth="1"/>
    <col min="9224" max="9224" width="14" style="1" customWidth="1"/>
    <col min="9225" max="9225" width="6.28515625" style="1" customWidth="1"/>
    <col min="9226" max="9226" width="11.42578125" style="1" customWidth="1"/>
    <col min="9227" max="9227" width="8.7109375" style="1" customWidth="1"/>
    <col min="9228" max="9228" width="19.28515625" style="1" customWidth="1"/>
    <col min="9229" max="9229" width="5.42578125" style="1" customWidth="1"/>
    <col min="9230" max="9472" width="9.140625" style="1"/>
    <col min="9473" max="9473" width="4.42578125" style="1" customWidth="1"/>
    <col min="9474" max="9474" width="13.28515625" style="1" customWidth="1"/>
    <col min="9475" max="9475" width="18.7109375" style="1" customWidth="1"/>
    <col min="9476" max="9476" width="9.5703125" style="1" customWidth="1"/>
    <col min="9477" max="9477" width="16.85546875" style="1" customWidth="1"/>
    <col min="9478" max="9478" width="15.140625" style="1" customWidth="1"/>
    <col min="9479" max="9479" width="7.5703125" style="1" customWidth="1"/>
    <col min="9480" max="9480" width="14" style="1" customWidth="1"/>
    <col min="9481" max="9481" width="6.28515625" style="1" customWidth="1"/>
    <col min="9482" max="9482" width="11.42578125" style="1" customWidth="1"/>
    <col min="9483" max="9483" width="8.7109375" style="1" customWidth="1"/>
    <col min="9484" max="9484" width="19.28515625" style="1" customWidth="1"/>
    <col min="9485" max="9485" width="5.42578125" style="1" customWidth="1"/>
    <col min="9486" max="9728" width="9.140625" style="1"/>
    <col min="9729" max="9729" width="4.42578125" style="1" customWidth="1"/>
    <col min="9730" max="9730" width="13.28515625" style="1" customWidth="1"/>
    <col min="9731" max="9731" width="18.7109375" style="1" customWidth="1"/>
    <col min="9732" max="9732" width="9.5703125" style="1" customWidth="1"/>
    <col min="9733" max="9733" width="16.85546875" style="1" customWidth="1"/>
    <col min="9734" max="9734" width="15.140625" style="1" customWidth="1"/>
    <col min="9735" max="9735" width="7.5703125" style="1" customWidth="1"/>
    <col min="9736" max="9736" width="14" style="1" customWidth="1"/>
    <col min="9737" max="9737" width="6.28515625" style="1" customWidth="1"/>
    <col min="9738" max="9738" width="11.42578125" style="1" customWidth="1"/>
    <col min="9739" max="9739" width="8.7109375" style="1" customWidth="1"/>
    <col min="9740" max="9740" width="19.28515625" style="1" customWidth="1"/>
    <col min="9741" max="9741" width="5.42578125" style="1" customWidth="1"/>
    <col min="9742" max="9984" width="9.140625" style="1"/>
    <col min="9985" max="9985" width="4.42578125" style="1" customWidth="1"/>
    <col min="9986" max="9986" width="13.28515625" style="1" customWidth="1"/>
    <col min="9987" max="9987" width="18.7109375" style="1" customWidth="1"/>
    <col min="9988" max="9988" width="9.5703125" style="1" customWidth="1"/>
    <col min="9989" max="9989" width="16.85546875" style="1" customWidth="1"/>
    <col min="9990" max="9990" width="15.140625" style="1" customWidth="1"/>
    <col min="9991" max="9991" width="7.5703125" style="1" customWidth="1"/>
    <col min="9992" max="9992" width="14" style="1" customWidth="1"/>
    <col min="9993" max="9993" width="6.28515625" style="1" customWidth="1"/>
    <col min="9994" max="9994" width="11.42578125" style="1" customWidth="1"/>
    <col min="9995" max="9995" width="8.7109375" style="1" customWidth="1"/>
    <col min="9996" max="9996" width="19.28515625" style="1" customWidth="1"/>
    <col min="9997" max="9997" width="5.42578125" style="1" customWidth="1"/>
    <col min="9998" max="10240" width="9.140625" style="1"/>
    <col min="10241" max="10241" width="4.42578125" style="1" customWidth="1"/>
    <col min="10242" max="10242" width="13.28515625" style="1" customWidth="1"/>
    <col min="10243" max="10243" width="18.7109375" style="1" customWidth="1"/>
    <col min="10244" max="10244" width="9.5703125" style="1" customWidth="1"/>
    <col min="10245" max="10245" width="16.85546875" style="1" customWidth="1"/>
    <col min="10246" max="10246" width="15.140625" style="1" customWidth="1"/>
    <col min="10247" max="10247" width="7.5703125" style="1" customWidth="1"/>
    <col min="10248" max="10248" width="14" style="1" customWidth="1"/>
    <col min="10249" max="10249" width="6.28515625" style="1" customWidth="1"/>
    <col min="10250" max="10250" width="11.42578125" style="1" customWidth="1"/>
    <col min="10251" max="10251" width="8.7109375" style="1" customWidth="1"/>
    <col min="10252" max="10252" width="19.28515625" style="1" customWidth="1"/>
    <col min="10253" max="10253" width="5.42578125" style="1" customWidth="1"/>
    <col min="10254" max="10496" width="9.140625" style="1"/>
    <col min="10497" max="10497" width="4.42578125" style="1" customWidth="1"/>
    <col min="10498" max="10498" width="13.28515625" style="1" customWidth="1"/>
    <col min="10499" max="10499" width="18.7109375" style="1" customWidth="1"/>
    <col min="10500" max="10500" width="9.5703125" style="1" customWidth="1"/>
    <col min="10501" max="10501" width="16.85546875" style="1" customWidth="1"/>
    <col min="10502" max="10502" width="15.140625" style="1" customWidth="1"/>
    <col min="10503" max="10503" width="7.5703125" style="1" customWidth="1"/>
    <col min="10504" max="10504" width="14" style="1" customWidth="1"/>
    <col min="10505" max="10505" width="6.28515625" style="1" customWidth="1"/>
    <col min="10506" max="10506" width="11.42578125" style="1" customWidth="1"/>
    <col min="10507" max="10507" width="8.7109375" style="1" customWidth="1"/>
    <col min="10508" max="10508" width="19.28515625" style="1" customWidth="1"/>
    <col min="10509" max="10509" width="5.42578125" style="1" customWidth="1"/>
    <col min="10510" max="10752" width="9.140625" style="1"/>
    <col min="10753" max="10753" width="4.42578125" style="1" customWidth="1"/>
    <col min="10754" max="10754" width="13.28515625" style="1" customWidth="1"/>
    <col min="10755" max="10755" width="18.7109375" style="1" customWidth="1"/>
    <col min="10756" max="10756" width="9.5703125" style="1" customWidth="1"/>
    <col min="10757" max="10757" width="16.85546875" style="1" customWidth="1"/>
    <col min="10758" max="10758" width="15.140625" style="1" customWidth="1"/>
    <col min="10759" max="10759" width="7.5703125" style="1" customWidth="1"/>
    <col min="10760" max="10760" width="14" style="1" customWidth="1"/>
    <col min="10761" max="10761" width="6.28515625" style="1" customWidth="1"/>
    <col min="10762" max="10762" width="11.42578125" style="1" customWidth="1"/>
    <col min="10763" max="10763" width="8.7109375" style="1" customWidth="1"/>
    <col min="10764" max="10764" width="19.28515625" style="1" customWidth="1"/>
    <col min="10765" max="10765" width="5.42578125" style="1" customWidth="1"/>
    <col min="10766" max="11008" width="9.140625" style="1"/>
    <col min="11009" max="11009" width="4.42578125" style="1" customWidth="1"/>
    <col min="11010" max="11010" width="13.28515625" style="1" customWidth="1"/>
    <col min="11011" max="11011" width="18.7109375" style="1" customWidth="1"/>
    <col min="11012" max="11012" width="9.5703125" style="1" customWidth="1"/>
    <col min="11013" max="11013" width="16.85546875" style="1" customWidth="1"/>
    <col min="11014" max="11014" width="15.140625" style="1" customWidth="1"/>
    <col min="11015" max="11015" width="7.5703125" style="1" customWidth="1"/>
    <col min="11016" max="11016" width="14" style="1" customWidth="1"/>
    <col min="11017" max="11017" width="6.28515625" style="1" customWidth="1"/>
    <col min="11018" max="11018" width="11.42578125" style="1" customWidth="1"/>
    <col min="11019" max="11019" width="8.7109375" style="1" customWidth="1"/>
    <col min="11020" max="11020" width="19.28515625" style="1" customWidth="1"/>
    <col min="11021" max="11021" width="5.42578125" style="1" customWidth="1"/>
    <col min="11022" max="11264" width="9.140625" style="1"/>
    <col min="11265" max="11265" width="4.42578125" style="1" customWidth="1"/>
    <col min="11266" max="11266" width="13.28515625" style="1" customWidth="1"/>
    <col min="11267" max="11267" width="18.7109375" style="1" customWidth="1"/>
    <col min="11268" max="11268" width="9.5703125" style="1" customWidth="1"/>
    <col min="11269" max="11269" width="16.85546875" style="1" customWidth="1"/>
    <col min="11270" max="11270" width="15.140625" style="1" customWidth="1"/>
    <col min="11271" max="11271" width="7.5703125" style="1" customWidth="1"/>
    <col min="11272" max="11272" width="14" style="1" customWidth="1"/>
    <col min="11273" max="11273" width="6.28515625" style="1" customWidth="1"/>
    <col min="11274" max="11274" width="11.42578125" style="1" customWidth="1"/>
    <col min="11275" max="11275" width="8.7109375" style="1" customWidth="1"/>
    <col min="11276" max="11276" width="19.28515625" style="1" customWidth="1"/>
    <col min="11277" max="11277" width="5.42578125" style="1" customWidth="1"/>
    <col min="11278" max="11520" width="9.140625" style="1"/>
    <col min="11521" max="11521" width="4.42578125" style="1" customWidth="1"/>
    <col min="11522" max="11522" width="13.28515625" style="1" customWidth="1"/>
    <col min="11523" max="11523" width="18.7109375" style="1" customWidth="1"/>
    <col min="11524" max="11524" width="9.5703125" style="1" customWidth="1"/>
    <col min="11525" max="11525" width="16.85546875" style="1" customWidth="1"/>
    <col min="11526" max="11526" width="15.140625" style="1" customWidth="1"/>
    <col min="11527" max="11527" width="7.5703125" style="1" customWidth="1"/>
    <col min="11528" max="11528" width="14" style="1" customWidth="1"/>
    <col min="11529" max="11529" width="6.28515625" style="1" customWidth="1"/>
    <col min="11530" max="11530" width="11.42578125" style="1" customWidth="1"/>
    <col min="11531" max="11531" width="8.7109375" style="1" customWidth="1"/>
    <col min="11532" max="11532" width="19.28515625" style="1" customWidth="1"/>
    <col min="11533" max="11533" width="5.42578125" style="1" customWidth="1"/>
    <col min="11534" max="11776" width="9.140625" style="1"/>
    <col min="11777" max="11777" width="4.42578125" style="1" customWidth="1"/>
    <col min="11778" max="11778" width="13.28515625" style="1" customWidth="1"/>
    <col min="11779" max="11779" width="18.7109375" style="1" customWidth="1"/>
    <col min="11780" max="11780" width="9.5703125" style="1" customWidth="1"/>
    <col min="11781" max="11781" width="16.85546875" style="1" customWidth="1"/>
    <col min="11782" max="11782" width="15.140625" style="1" customWidth="1"/>
    <col min="11783" max="11783" width="7.5703125" style="1" customWidth="1"/>
    <col min="11784" max="11784" width="14" style="1" customWidth="1"/>
    <col min="11785" max="11785" width="6.28515625" style="1" customWidth="1"/>
    <col min="11786" max="11786" width="11.42578125" style="1" customWidth="1"/>
    <col min="11787" max="11787" width="8.7109375" style="1" customWidth="1"/>
    <col min="11788" max="11788" width="19.28515625" style="1" customWidth="1"/>
    <col min="11789" max="11789" width="5.42578125" style="1" customWidth="1"/>
    <col min="11790" max="12032" width="9.140625" style="1"/>
    <col min="12033" max="12033" width="4.42578125" style="1" customWidth="1"/>
    <col min="12034" max="12034" width="13.28515625" style="1" customWidth="1"/>
    <col min="12035" max="12035" width="18.7109375" style="1" customWidth="1"/>
    <col min="12036" max="12036" width="9.5703125" style="1" customWidth="1"/>
    <col min="12037" max="12037" width="16.85546875" style="1" customWidth="1"/>
    <col min="12038" max="12038" width="15.140625" style="1" customWidth="1"/>
    <col min="12039" max="12039" width="7.5703125" style="1" customWidth="1"/>
    <col min="12040" max="12040" width="14" style="1" customWidth="1"/>
    <col min="12041" max="12041" width="6.28515625" style="1" customWidth="1"/>
    <col min="12042" max="12042" width="11.42578125" style="1" customWidth="1"/>
    <col min="12043" max="12043" width="8.7109375" style="1" customWidth="1"/>
    <col min="12044" max="12044" width="19.28515625" style="1" customWidth="1"/>
    <col min="12045" max="12045" width="5.42578125" style="1" customWidth="1"/>
    <col min="12046" max="12288" width="9.140625" style="1"/>
    <col min="12289" max="12289" width="4.42578125" style="1" customWidth="1"/>
    <col min="12290" max="12290" width="13.28515625" style="1" customWidth="1"/>
    <col min="12291" max="12291" width="18.7109375" style="1" customWidth="1"/>
    <col min="12292" max="12292" width="9.5703125" style="1" customWidth="1"/>
    <col min="12293" max="12293" width="16.85546875" style="1" customWidth="1"/>
    <col min="12294" max="12294" width="15.140625" style="1" customWidth="1"/>
    <col min="12295" max="12295" width="7.5703125" style="1" customWidth="1"/>
    <col min="12296" max="12296" width="14" style="1" customWidth="1"/>
    <col min="12297" max="12297" width="6.28515625" style="1" customWidth="1"/>
    <col min="12298" max="12298" width="11.42578125" style="1" customWidth="1"/>
    <col min="12299" max="12299" width="8.7109375" style="1" customWidth="1"/>
    <col min="12300" max="12300" width="19.28515625" style="1" customWidth="1"/>
    <col min="12301" max="12301" width="5.42578125" style="1" customWidth="1"/>
    <col min="12302" max="12544" width="9.140625" style="1"/>
    <col min="12545" max="12545" width="4.42578125" style="1" customWidth="1"/>
    <col min="12546" max="12546" width="13.28515625" style="1" customWidth="1"/>
    <col min="12547" max="12547" width="18.7109375" style="1" customWidth="1"/>
    <col min="12548" max="12548" width="9.5703125" style="1" customWidth="1"/>
    <col min="12549" max="12549" width="16.85546875" style="1" customWidth="1"/>
    <col min="12550" max="12550" width="15.140625" style="1" customWidth="1"/>
    <col min="12551" max="12551" width="7.5703125" style="1" customWidth="1"/>
    <col min="12552" max="12552" width="14" style="1" customWidth="1"/>
    <col min="12553" max="12553" width="6.28515625" style="1" customWidth="1"/>
    <col min="12554" max="12554" width="11.42578125" style="1" customWidth="1"/>
    <col min="12555" max="12555" width="8.7109375" style="1" customWidth="1"/>
    <col min="12556" max="12556" width="19.28515625" style="1" customWidth="1"/>
    <col min="12557" max="12557" width="5.42578125" style="1" customWidth="1"/>
    <col min="12558" max="12800" width="9.140625" style="1"/>
    <col min="12801" max="12801" width="4.42578125" style="1" customWidth="1"/>
    <col min="12802" max="12802" width="13.28515625" style="1" customWidth="1"/>
    <col min="12803" max="12803" width="18.7109375" style="1" customWidth="1"/>
    <col min="12804" max="12804" width="9.5703125" style="1" customWidth="1"/>
    <col min="12805" max="12805" width="16.85546875" style="1" customWidth="1"/>
    <col min="12806" max="12806" width="15.140625" style="1" customWidth="1"/>
    <col min="12807" max="12807" width="7.5703125" style="1" customWidth="1"/>
    <col min="12808" max="12808" width="14" style="1" customWidth="1"/>
    <col min="12809" max="12809" width="6.28515625" style="1" customWidth="1"/>
    <col min="12810" max="12810" width="11.42578125" style="1" customWidth="1"/>
    <col min="12811" max="12811" width="8.7109375" style="1" customWidth="1"/>
    <col min="12812" max="12812" width="19.28515625" style="1" customWidth="1"/>
    <col min="12813" max="12813" width="5.42578125" style="1" customWidth="1"/>
    <col min="12814" max="13056" width="9.140625" style="1"/>
    <col min="13057" max="13057" width="4.42578125" style="1" customWidth="1"/>
    <col min="13058" max="13058" width="13.28515625" style="1" customWidth="1"/>
    <col min="13059" max="13059" width="18.7109375" style="1" customWidth="1"/>
    <col min="13060" max="13060" width="9.5703125" style="1" customWidth="1"/>
    <col min="13061" max="13061" width="16.85546875" style="1" customWidth="1"/>
    <col min="13062" max="13062" width="15.140625" style="1" customWidth="1"/>
    <col min="13063" max="13063" width="7.5703125" style="1" customWidth="1"/>
    <col min="13064" max="13064" width="14" style="1" customWidth="1"/>
    <col min="13065" max="13065" width="6.28515625" style="1" customWidth="1"/>
    <col min="13066" max="13066" width="11.42578125" style="1" customWidth="1"/>
    <col min="13067" max="13067" width="8.7109375" style="1" customWidth="1"/>
    <col min="13068" max="13068" width="19.28515625" style="1" customWidth="1"/>
    <col min="13069" max="13069" width="5.42578125" style="1" customWidth="1"/>
    <col min="13070" max="13312" width="9.140625" style="1"/>
    <col min="13313" max="13313" width="4.42578125" style="1" customWidth="1"/>
    <col min="13314" max="13314" width="13.28515625" style="1" customWidth="1"/>
    <col min="13315" max="13315" width="18.7109375" style="1" customWidth="1"/>
    <col min="13316" max="13316" width="9.5703125" style="1" customWidth="1"/>
    <col min="13317" max="13317" width="16.85546875" style="1" customWidth="1"/>
    <col min="13318" max="13318" width="15.140625" style="1" customWidth="1"/>
    <col min="13319" max="13319" width="7.5703125" style="1" customWidth="1"/>
    <col min="13320" max="13320" width="14" style="1" customWidth="1"/>
    <col min="13321" max="13321" width="6.28515625" style="1" customWidth="1"/>
    <col min="13322" max="13322" width="11.42578125" style="1" customWidth="1"/>
    <col min="13323" max="13323" width="8.7109375" style="1" customWidth="1"/>
    <col min="13324" max="13324" width="19.28515625" style="1" customWidth="1"/>
    <col min="13325" max="13325" width="5.42578125" style="1" customWidth="1"/>
    <col min="13326" max="13568" width="9.140625" style="1"/>
    <col min="13569" max="13569" width="4.42578125" style="1" customWidth="1"/>
    <col min="13570" max="13570" width="13.28515625" style="1" customWidth="1"/>
    <col min="13571" max="13571" width="18.7109375" style="1" customWidth="1"/>
    <col min="13572" max="13572" width="9.5703125" style="1" customWidth="1"/>
    <col min="13573" max="13573" width="16.85546875" style="1" customWidth="1"/>
    <col min="13574" max="13574" width="15.140625" style="1" customWidth="1"/>
    <col min="13575" max="13575" width="7.5703125" style="1" customWidth="1"/>
    <col min="13576" max="13576" width="14" style="1" customWidth="1"/>
    <col min="13577" max="13577" width="6.28515625" style="1" customWidth="1"/>
    <col min="13578" max="13578" width="11.42578125" style="1" customWidth="1"/>
    <col min="13579" max="13579" width="8.7109375" style="1" customWidth="1"/>
    <col min="13580" max="13580" width="19.28515625" style="1" customWidth="1"/>
    <col min="13581" max="13581" width="5.42578125" style="1" customWidth="1"/>
    <col min="13582" max="13824" width="9.140625" style="1"/>
    <col min="13825" max="13825" width="4.42578125" style="1" customWidth="1"/>
    <col min="13826" max="13826" width="13.28515625" style="1" customWidth="1"/>
    <col min="13827" max="13827" width="18.7109375" style="1" customWidth="1"/>
    <col min="13828" max="13828" width="9.5703125" style="1" customWidth="1"/>
    <col min="13829" max="13829" width="16.85546875" style="1" customWidth="1"/>
    <col min="13830" max="13830" width="15.140625" style="1" customWidth="1"/>
    <col min="13831" max="13831" width="7.5703125" style="1" customWidth="1"/>
    <col min="13832" max="13832" width="14" style="1" customWidth="1"/>
    <col min="13833" max="13833" width="6.28515625" style="1" customWidth="1"/>
    <col min="13834" max="13834" width="11.42578125" style="1" customWidth="1"/>
    <col min="13835" max="13835" width="8.7109375" style="1" customWidth="1"/>
    <col min="13836" max="13836" width="19.28515625" style="1" customWidth="1"/>
    <col min="13837" max="13837" width="5.42578125" style="1" customWidth="1"/>
    <col min="13838" max="14080" width="9.140625" style="1"/>
    <col min="14081" max="14081" width="4.42578125" style="1" customWidth="1"/>
    <col min="14082" max="14082" width="13.28515625" style="1" customWidth="1"/>
    <col min="14083" max="14083" width="18.7109375" style="1" customWidth="1"/>
    <col min="14084" max="14084" width="9.5703125" style="1" customWidth="1"/>
    <col min="14085" max="14085" width="16.85546875" style="1" customWidth="1"/>
    <col min="14086" max="14086" width="15.140625" style="1" customWidth="1"/>
    <col min="14087" max="14087" width="7.5703125" style="1" customWidth="1"/>
    <col min="14088" max="14088" width="14" style="1" customWidth="1"/>
    <col min="14089" max="14089" width="6.28515625" style="1" customWidth="1"/>
    <col min="14090" max="14090" width="11.42578125" style="1" customWidth="1"/>
    <col min="14091" max="14091" width="8.7109375" style="1" customWidth="1"/>
    <col min="14092" max="14092" width="19.28515625" style="1" customWidth="1"/>
    <col min="14093" max="14093" width="5.42578125" style="1" customWidth="1"/>
    <col min="14094" max="14336" width="9.140625" style="1"/>
    <col min="14337" max="14337" width="4.42578125" style="1" customWidth="1"/>
    <col min="14338" max="14338" width="13.28515625" style="1" customWidth="1"/>
    <col min="14339" max="14339" width="18.7109375" style="1" customWidth="1"/>
    <col min="14340" max="14340" width="9.5703125" style="1" customWidth="1"/>
    <col min="14341" max="14341" width="16.85546875" style="1" customWidth="1"/>
    <col min="14342" max="14342" width="15.140625" style="1" customWidth="1"/>
    <col min="14343" max="14343" width="7.5703125" style="1" customWidth="1"/>
    <col min="14344" max="14344" width="14" style="1" customWidth="1"/>
    <col min="14345" max="14345" width="6.28515625" style="1" customWidth="1"/>
    <col min="14346" max="14346" width="11.42578125" style="1" customWidth="1"/>
    <col min="14347" max="14347" width="8.7109375" style="1" customWidth="1"/>
    <col min="14348" max="14348" width="19.28515625" style="1" customWidth="1"/>
    <col min="14349" max="14349" width="5.42578125" style="1" customWidth="1"/>
    <col min="14350" max="14592" width="9.140625" style="1"/>
    <col min="14593" max="14593" width="4.42578125" style="1" customWidth="1"/>
    <col min="14594" max="14594" width="13.28515625" style="1" customWidth="1"/>
    <col min="14595" max="14595" width="18.7109375" style="1" customWidth="1"/>
    <col min="14596" max="14596" width="9.5703125" style="1" customWidth="1"/>
    <col min="14597" max="14597" width="16.85546875" style="1" customWidth="1"/>
    <col min="14598" max="14598" width="15.140625" style="1" customWidth="1"/>
    <col min="14599" max="14599" width="7.5703125" style="1" customWidth="1"/>
    <col min="14600" max="14600" width="14" style="1" customWidth="1"/>
    <col min="14601" max="14601" width="6.28515625" style="1" customWidth="1"/>
    <col min="14602" max="14602" width="11.42578125" style="1" customWidth="1"/>
    <col min="14603" max="14603" width="8.7109375" style="1" customWidth="1"/>
    <col min="14604" max="14604" width="19.28515625" style="1" customWidth="1"/>
    <col min="14605" max="14605" width="5.42578125" style="1" customWidth="1"/>
    <col min="14606" max="14848" width="9.140625" style="1"/>
    <col min="14849" max="14849" width="4.42578125" style="1" customWidth="1"/>
    <col min="14850" max="14850" width="13.28515625" style="1" customWidth="1"/>
    <col min="14851" max="14851" width="18.7109375" style="1" customWidth="1"/>
    <col min="14852" max="14852" width="9.5703125" style="1" customWidth="1"/>
    <col min="14853" max="14853" width="16.85546875" style="1" customWidth="1"/>
    <col min="14854" max="14854" width="15.140625" style="1" customWidth="1"/>
    <col min="14855" max="14855" width="7.5703125" style="1" customWidth="1"/>
    <col min="14856" max="14856" width="14" style="1" customWidth="1"/>
    <col min="14857" max="14857" width="6.28515625" style="1" customWidth="1"/>
    <col min="14858" max="14858" width="11.42578125" style="1" customWidth="1"/>
    <col min="14859" max="14859" width="8.7109375" style="1" customWidth="1"/>
    <col min="14860" max="14860" width="19.28515625" style="1" customWidth="1"/>
    <col min="14861" max="14861" width="5.42578125" style="1" customWidth="1"/>
    <col min="14862" max="15104" width="9.140625" style="1"/>
    <col min="15105" max="15105" width="4.42578125" style="1" customWidth="1"/>
    <col min="15106" max="15106" width="13.28515625" style="1" customWidth="1"/>
    <col min="15107" max="15107" width="18.7109375" style="1" customWidth="1"/>
    <col min="15108" max="15108" width="9.5703125" style="1" customWidth="1"/>
    <col min="15109" max="15109" width="16.85546875" style="1" customWidth="1"/>
    <col min="15110" max="15110" width="15.140625" style="1" customWidth="1"/>
    <col min="15111" max="15111" width="7.5703125" style="1" customWidth="1"/>
    <col min="15112" max="15112" width="14" style="1" customWidth="1"/>
    <col min="15113" max="15113" width="6.28515625" style="1" customWidth="1"/>
    <col min="15114" max="15114" width="11.42578125" style="1" customWidth="1"/>
    <col min="15115" max="15115" width="8.7109375" style="1" customWidth="1"/>
    <col min="15116" max="15116" width="19.28515625" style="1" customWidth="1"/>
    <col min="15117" max="15117" width="5.42578125" style="1" customWidth="1"/>
    <col min="15118" max="15360" width="9.140625" style="1"/>
    <col min="15361" max="15361" width="4.42578125" style="1" customWidth="1"/>
    <col min="15362" max="15362" width="13.28515625" style="1" customWidth="1"/>
    <col min="15363" max="15363" width="18.7109375" style="1" customWidth="1"/>
    <col min="15364" max="15364" width="9.5703125" style="1" customWidth="1"/>
    <col min="15365" max="15365" width="16.85546875" style="1" customWidth="1"/>
    <col min="15366" max="15366" width="15.140625" style="1" customWidth="1"/>
    <col min="15367" max="15367" width="7.5703125" style="1" customWidth="1"/>
    <col min="15368" max="15368" width="14" style="1" customWidth="1"/>
    <col min="15369" max="15369" width="6.28515625" style="1" customWidth="1"/>
    <col min="15370" max="15370" width="11.42578125" style="1" customWidth="1"/>
    <col min="15371" max="15371" width="8.7109375" style="1" customWidth="1"/>
    <col min="15372" max="15372" width="19.28515625" style="1" customWidth="1"/>
    <col min="15373" max="15373" width="5.42578125" style="1" customWidth="1"/>
    <col min="15374" max="15616" width="9.140625" style="1"/>
    <col min="15617" max="15617" width="4.42578125" style="1" customWidth="1"/>
    <col min="15618" max="15618" width="13.28515625" style="1" customWidth="1"/>
    <col min="15619" max="15619" width="18.7109375" style="1" customWidth="1"/>
    <col min="15620" max="15620" width="9.5703125" style="1" customWidth="1"/>
    <col min="15621" max="15621" width="16.85546875" style="1" customWidth="1"/>
    <col min="15622" max="15622" width="15.140625" style="1" customWidth="1"/>
    <col min="15623" max="15623" width="7.5703125" style="1" customWidth="1"/>
    <col min="15624" max="15624" width="14" style="1" customWidth="1"/>
    <col min="15625" max="15625" width="6.28515625" style="1" customWidth="1"/>
    <col min="15626" max="15626" width="11.42578125" style="1" customWidth="1"/>
    <col min="15627" max="15627" width="8.7109375" style="1" customWidth="1"/>
    <col min="15628" max="15628" width="19.28515625" style="1" customWidth="1"/>
    <col min="15629" max="15629" width="5.42578125" style="1" customWidth="1"/>
    <col min="15630" max="15872" width="9.140625" style="1"/>
    <col min="15873" max="15873" width="4.42578125" style="1" customWidth="1"/>
    <col min="15874" max="15874" width="13.28515625" style="1" customWidth="1"/>
    <col min="15875" max="15875" width="18.7109375" style="1" customWidth="1"/>
    <col min="15876" max="15876" width="9.5703125" style="1" customWidth="1"/>
    <col min="15877" max="15877" width="16.85546875" style="1" customWidth="1"/>
    <col min="15878" max="15878" width="15.140625" style="1" customWidth="1"/>
    <col min="15879" max="15879" width="7.5703125" style="1" customWidth="1"/>
    <col min="15880" max="15880" width="14" style="1" customWidth="1"/>
    <col min="15881" max="15881" width="6.28515625" style="1" customWidth="1"/>
    <col min="15882" max="15882" width="11.42578125" style="1" customWidth="1"/>
    <col min="15883" max="15883" width="8.7109375" style="1" customWidth="1"/>
    <col min="15884" max="15884" width="19.28515625" style="1" customWidth="1"/>
    <col min="15885" max="15885" width="5.42578125" style="1" customWidth="1"/>
    <col min="15886" max="16128" width="9.140625" style="1"/>
    <col min="16129" max="16129" width="4.42578125" style="1" customWidth="1"/>
    <col min="16130" max="16130" width="13.28515625" style="1" customWidth="1"/>
    <col min="16131" max="16131" width="18.7109375" style="1" customWidth="1"/>
    <col min="16132" max="16132" width="9.5703125" style="1" customWidth="1"/>
    <col min="16133" max="16133" width="16.85546875" style="1" customWidth="1"/>
    <col min="16134" max="16134" width="15.140625" style="1" customWidth="1"/>
    <col min="16135" max="16135" width="7.5703125" style="1" customWidth="1"/>
    <col min="16136" max="16136" width="14" style="1" customWidth="1"/>
    <col min="16137" max="16137" width="6.28515625" style="1" customWidth="1"/>
    <col min="16138" max="16138" width="11.42578125" style="1" customWidth="1"/>
    <col min="16139" max="16139" width="8.7109375" style="1" customWidth="1"/>
    <col min="16140" max="16140" width="19.28515625" style="1" customWidth="1"/>
    <col min="16141" max="16141" width="5.42578125" style="1" customWidth="1"/>
    <col min="16142" max="16384" width="9.140625" style="1"/>
  </cols>
  <sheetData>
    <row r="1" spans="1:18" ht="12.75" thickBot="1">
      <c r="M1" s="2"/>
    </row>
    <row r="2" spans="1:18" ht="15.75" customHeight="1" thickBot="1">
      <c r="A2" s="3" t="s">
        <v>0</v>
      </c>
      <c r="B2" s="4"/>
      <c r="C2" s="4"/>
      <c r="D2" s="5"/>
      <c r="E2" s="3" t="s">
        <v>1</v>
      </c>
      <c r="F2" s="4"/>
      <c r="G2" s="4"/>
      <c r="H2" s="5"/>
      <c r="I2" s="6" t="s">
        <v>2</v>
      </c>
      <c r="J2" s="7"/>
      <c r="K2" s="8">
        <v>42705</v>
      </c>
      <c r="L2" s="9"/>
      <c r="M2" s="10"/>
      <c r="N2" s="6" t="s">
        <v>2</v>
      </c>
      <c r="O2" s="7"/>
      <c r="P2" s="11">
        <v>42705</v>
      </c>
      <c r="Q2" s="12"/>
      <c r="R2" s="13"/>
    </row>
    <row r="3" spans="1:18" ht="14.25">
      <c r="A3" s="14" t="s">
        <v>3</v>
      </c>
      <c r="B3" s="15" t="s">
        <v>4</v>
      </c>
      <c r="C3" s="16"/>
      <c r="D3" s="15" t="s">
        <v>5</v>
      </c>
      <c r="E3" s="16"/>
      <c r="F3" s="14" t="s">
        <v>6</v>
      </c>
      <c r="G3" s="17" t="s">
        <v>7</v>
      </c>
      <c r="H3" s="18" t="s">
        <v>8</v>
      </c>
      <c r="I3" s="15" t="s">
        <v>9</v>
      </c>
      <c r="J3" s="19"/>
      <c r="K3" s="20" t="s">
        <v>10</v>
      </c>
      <c r="L3" s="20" t="s">
        <v>11</v>
      </c>
      <c r="M3" s="10"/>
      <c r="N3" s="21" t="s">
        <v>12</v>
      </c>
      <c r="O3" s="22"/>
      <c r="P3" s="21" t="s">
        <v>13</v>
      </c>
      <c r="Q3" s="23"/>
      <c r="R3" s="24" t="s">
        <v>14</v>
      </c>
    </row>
    <row r="4" spans="1:18" ht="14.25">
      <c r="A4" s="25" t="s">
        <v>15</v>
      </c>
      <c r="B4" s="25" t="s">
        <v>16</v>
      </c>
      <c r="C4" s="26" t="s">
        <v>17</v>
      </c>
      <c r="D4" s="25" t="s">
        <v>18</v>
      </c>
      <c r="E4" s="26" t="s">
        <v>19</v>
      </c>
      <c r="F4" s="25" t="s">
        <v>20</v>
      </c>
      <c r="G4" s="27" t="s">
        <v>21</v>
      </c>
      <c r="H4" s="26" t="s">
        <v>22</v>
      </c>
      <c r="I4" s="25" t="s">
        <v>23</v>
      </c>
      <c r="J4" s="28" t="s">
        <v>24</v>
      </c>
      <c r="K4" s="29" t="s">
        <v>25</v>
      </c>
      <c r="L4" s="29" t="s">
        <v>26</v>
      </c>
      <c r="M4" s="10"/>
      <c r="N4" s="30" t="s">
        <v>27</v>
      </c>
      <c r="O4" s="31"/>
      <c r="P4" s="30" t="s">
        <v>28</v>
      </c>
      <c r="Q4" s="32"/>
      <c r="R4" s="33">
        <v>0</v>
      </c>
    </row>
    <row r="5" spans="1:18" ht="15" thickBot="1">
      <c r="A5" s="34"/>
      <c r="B5" s="34"/>
      <c r="C5" s="35"/>
      <c r="D5" s="34"/>
      <c r="E5" s="35"/>
      <c r="F5" s="25"/>
      <c r="G5" s="27"/>
      <c r="H5" s="26"/>
      <c r="I5" s="25"/>
      <c r="J5" s="28"/>
      <c r="K5" s="29"/>
      <c r="L5" s="36"/>
      <c r="M5" s="10"/>
      <c r="N5" s="37"/>
      <c r="O5" s="38"/>
      <c r="P5" s="37"/>
      <c r="Q5" s="39"/>
      <c r="R5" s="33"/>
    </row>
    <row r="6" spans="1:18" ht="15" thickBot="1">
      <c r="A6" s="40">
        <f>'[1]Dr. Ambedkar '!A6</f>
        <v>1</v>
      </c>
      <c r="B6" s="25" t="s">
        <v>29</v>
      </c>
      <c r="C6" s="26">
        <f>+'[1]Dr. Ambedkar '!A6</f>
        <v>1</v>
      </c>
      <c r="D6" s="25" t="s">
        <v>30</v>
      </c>
      <c r="E6" s="41">
        <f>VLOOKUP(C6,'[1]Dr. Ambedkar '!A$1:AA$65536,11,0)</f>
        <v>28</v>
      </c>
      <c r="F6" s="25" t="s">
        <v>31</v>
      </c>
      <c r="G6" s="27">
        <f>VLOOKUP(C6,'[1]Dr. Ambedkar '!A$1:AA$65536,13,0)</f>
        <v>10764</v>
      </c>
      <c r="H6" s="26">
        <f>VLOOKUP(C6,'[1]Dr. Ambedkar '!A$1:AA$65536,20,0)</f>
        <v>9995</v>
      </c>
      <c r="I6" s="25" t="s">
        <v>32</v>
      </c>
      <c r="J6" s="28">
        <f>VLOOKUP(C6,'[1]Dr. Ambedkar '!A$1:AZ$65536,27,0)</f>
        <v>175</v>
      </c>
      <c r="K6" s="34"/>
      <c r="L6" s="42">
        <f>VLOOKUP(C6,'[1]Dr. Ambedkar '!A$1:AZ$65536,31,0)</f>
        <v>0</v>
      </c>
      <c r="M6" s="10"/>
      <c r="N6" s="43" t="s">
        <v>33</v>
      </c>
      <c r="O6" s="44">
        <f>VLOOKUP(C6,'[1]Dr. Ambedkar '!A$1:AZ$65536,33,0)</f>
        <v>0</v>
      </c>
      <c r="P6" s="43" t="s">
        <v>34</v>
      </c>
      <c r="Q6" s="45">
        <f>VLOOKUP(C6,'[1]Dr. Ambedkar '!A$1:AZ$65536,36,0)</f>
        <v>0</v>
      </c>
      <c r="R6" s="33"/>
    </row>
    <row r="7" spans="1:18" ht="14.25">
      <c r="A7" s="46"/>
      <c r="B7" s="25" t="s">
        <v>35</v>
      </c>
      <c r="C7" s="26" t="str">
        <f>VLOOKUP(C6,'[1]Dr. Ambedkar '!A$1:AA$65536,6,0)</f>
        <v>Anju Sharma</v>
      </c>
      <c r="D7" s="25" t="s">
        <v>36</v>
      </c>
      <c r="E7" s="41">
        <f>VLOOKUP(C6,'[1]Dr. Ambedkar '!A$1:AA$65536,12,0)</f>
        <v>26</v>
      </c>
      <c r="F7" s="25" t="s">
        <v>37</v>
      </c>
      <c r="G7" s="27">
        <f>VLOOKUP(C6,'[1]Dr. Ambedkar '!A$1:AA$65536,14,0)</f>
        <v>0</v>
      </c>
      <c r="H7" s="26">
        <f>VLOOKUP(C6,'[1]Dr. Ambedkar '!A$1:AA$65536,21,0)</f>
        <v>0</v>
      </c>
      <c r="I7" s="25" t="s">
        <v>38</v>
      </c>
      <c r="J7" s="28">
        <f>VLOOKUP(C6,'[1]Dr. Ambedkar '!A$1:AZ$65536,28,0)</f>
        <v>1199</v>
      </c>
      <c r="K7" s="29"/>
      <c r="L7" s="47"/>
      <c r="M7" s="10"/>
      <c r="N7" s="43" t="s">
        <v>39</v>
      </c>
      <c r="O7" s="44">
        <f>VLOOKUP(C6,'[1]Dr. Ambedkar '!A$1:AZ$65536,34,0)</f>
        <v>0</v>
      </c>
      <c r="P7" s="43" t="s">
        <v>40</v>
      </c>
      <c r="Q7" s="45">
        <f>VLOOKUP(C6,'[1]Dr. Ambedkar '!A$1:AZ$65536,37,0)</f>
        <v>0</v>
      </c>
      <c r="R7" s="33"/>
    </row>
    <row r="8" spans="1:18" ht="14.25">
      <c r="A8" s="46"/>
      <c r="B8" s="25" t="s">
        <v>41</v>
      </c>
      <c r="C8" s="26" t="str">
        <f>VLOOKUP(C6,'[1]Dr. Ambedkar '!A$1:AA$65536,7,0)</f>
        <v>Sh. Ram Kishan Sharma</v>
      </c>
      <c r="D8" s="25" t="s">
        <v>34</v>
      </c>
      <c r="E8" s="41" t="str">
        <f>VLOOKUP(C6,'[1]Dr. Ambedkar '!A$1:AA$65536,4,0)</f>
        <v>United Bank of India</v>
      </c>
      <c r="F8" s="25" t="s">
        <v>42</v>
      </c>
      <c r="G8" s="27">
        <f>VLOOKUP(C6,'[1]Dr. Ambedkar '!A$1:AA$65536,15,0)</f>
        <v>0</v>
      </c>
      <c r="H8" s="26">
        <f>VLOOKUP(C6,'[1]Dr. Ambedkar '!A$1:AA$65536,22,0)</f>
        <v>0</v>
      </c>
      <c r="I8" s="25"/>
      <c r="J8" s="28"/>
      <c r="K8" s="29"/>
      <c r="L8" s="47"/>
      <c r="M8" s="10"/>
      <c r="N8" s="43" t="s">
        <v>43</v>
      </c>
      <c r="O8" s="44">
        <f>VLOOKUP(C6,'[1]Dr. Ambedkar '!A$1:AZ$65536,35,0)</f>
        <v>0</v>
      </c>
      <c r="P8" s="43" t="s">
        <v>44</v>
      </c>
      <c r="Q8" s="45">
        <f>VLOOKUP(C6,'[1]Dr. Ambedkar '!A$1:AZ$65536,38,0)</f>
        <v>0</v>
      </c>
      <c r="R8" s="33"/>
    </row>
    <row r="9" spans="1:18" ht="14.25">
      <c r="A9" s="46"/>
      <c r="B9" s="25" t="s">
        <v>45</v>
      </c>
      <c r="C9" s="26" t="str">
        <f>VLOOKUP(C6,'[1]Dr. Ambedkar '!A$1:AA$65536,8,0)</f>
        <v>Security Guard</v>
      </c>
      <c r="D9" s="25" t="s">
        <v>46</v>
      </c>
      <c r="E9" s="41" t="str">
        <f>VLOOKUP(C6,'[1]Dr. Ambedkar '!A$1:AA$65536,5,0)</f>
        <v>0357010148689</v>
      </c>
      <c r="F9" s="25" t="s">
        <v>47</v>
      </c>
      <c r="G9" s="27">
        <f>VLOOKUP(C6,'[1]Dr. Ambedkar '!A$1:AA$65536,16,0)</f>
        <v>0</v>
      </c>
      <c r="H9" s="26">
        <f>VLOOKUP(C6,'[1]Dr. Ambedkar '!A$1:AA$65536,23,0)</f>
        <v>0</v>
      </c>
      <c r="I9" s="25"/>
      <c r="J9" s="28"/>
      <c r="K9" s="29"/>
      <c r="L9" s="47"/>
      <c r="M9" s="10"/>
      <c r="N9" s="48"/>
      <c r="O9" s="49"/>
      <c r="P9" s="48"/>
      <c r="Q9" s="50"/>
      <c r="R9" s="33"/>
    </row>
    <row r="10" spans="1:18" ht="15" thickBot="1">
      <c r="A10" s="46"/>
      <c r="B10" s="25" t="s">
        <v>48</v>
      </c>
      <c r="C10" s="26">
        <f>VLOOKUP(C6,'[1]Dr. Ambedkar '!A$1:AA$65536,9,0)</f>
        <v>2015376514</v>
      </c>
      <c r="D10" s="25"/>
      <c r="E10" s="26"/>
      <c r="F10" s="25" t="s">
        <v>49</v>
      </c>
      <c r="G10" s="27">
        <f>VLOOKUP(C6,'[1]Dr. Ambedkar '!A$1:AA$65536,17,0)</f>
        <v>0</v>
      </c>
      <c r="H10" s="26">
        <f>VLOOKUP(C6,'[1]Dr. Ambedkar '!A$1:AA$65536,24,0)</f>
        <v>0</v>
      </c>
      <c r="I10" s="25"/>
      <c r="J10" s="28"/>
      <c r="K10" s="29"/>
      <c r="L10" s="47"/>
      <c r="M10" s="10"/>
      <c r="N10" s="51"/>
      <c r="O10" s="52"/>
      <c r="P10" s="51"/>
      <c r="Q10" s="53"/>
      <c r="R10" s="54"/>
    </row>
    <row r="11" spans="1:18" ht="15" thickBot="1">
      <c r="A11" s="46"/>
      <c r="B11" s="55" t="s">
        <v>50</v>
      </c>
      <c r="C11" s="56">
        <f>VLOOKUP(C6,'[1]Dr. Ambedkar '!A$1:AA$65536,10,0)</f>
        <v>100979949995</v>
      </c>
      <c r="D11" s="55"/>
      <c r="E11" s="57"/>
      <c r="F11" s="55"/>
      <c r="G11" s="58"/>
      <c r="H11" s="57"/>
      <c r="I11" s="55"/>
      <c r="J11" s="59"/>
      <c r="K11" s="60"/>
      <c r="L11" s="47"/>
      <c r="M11" s="10"/>
      <c r="N11" s="61"/>
      <c r="O11" s="62"/>
      <c r="P11" s="63"/>
      <c r="Q11" s="63"/>
      <c r="R11" s="64"/>
    </row>
    <row r="12" spans="1:18" ht="15" thickBot="1">
      <c r="A12" s="65"/>
      <c r="B12" s="66" t="s">
        <v>51</v>
      </c>
      <c r="C12" s="67"/>
      <c r="D12" s="67"/>
      <c r="E12" s="68"/>
      <c r="F12" s="55"/>
      <c r="G12" s="58">
        <f>VLOOKUP(C6,'[1]Dr. Ambedkar '!A$1:AA$65536,18,0)</f>
        <v>10764</v>
      </c>
      <c r="H12" s="58">
        <f>VLOOKUP(C6,'[1]Dr. Ambedkar '!A$1:AA$65536,25,0)</f>
        <v>9995</v>
      </c>
      <c r="I12" s="55"/>
      <c r="J12" s="59">
        <f>SUM(J6:J9)</f>
        <v>1374</v>
      </c>
      <c r="K12" s="42">
        <f>VLOOKUP(C6,'[1]Dr. Ambedkar '!A$1:AZ$65536,30,0)</f>
        <v>8621</v>
      </c>
      <c r="L12" s="69"/>
      <c r="M12" s="10"/>
      <c r="N12" s="70" t="s">
        <v>52</v>
      </c>
      <c r="O12" s="71">
        <f>SUM(O6:O9)</f>
        <v>0</v>
      </c>
      <c r="P12" s="70" t="s">
        <v>52</v>
      </c>
      <c r="Q12" s="72">
        <f>K12-O12</f>
        <v>8621</v>
      </c>
      <c r="R12" s="73">
        <f>K12-O12-Q12</f>
        <v>0</v>
      </c>
    </row>
    <row r="13" spans="1:18" ht="12.75" thickBot="1">
      <c r="M13" s="2"/>
    </row>
    <row r="14" spans="1:18" ht="15.75" customHeight="1" thickBot="1">
      <c r="A14" s="3" t="s">
        <v>0</v>
      </c>
      <c r="B14" s="4"/>
      <c r="C14" s="4"/>
      <c r="D14" s="5"/>
      <c r="E14" s="3" t="s">
        <v>1</v>
      </c>
      <c r="F14" s="4"/>
      <c r="G14" s="4"/>
      <c r="H14" s="5"/>
      <c r="I14" s="6" t="s">
        <v>2</v>
      </c>
      <c r="J14" s="7"/>
      <c r="K14" s="8">
        <v>42705</v>
      </c>
      <c r="L14" s="9"/>
      <c r="M14" s="10"/>
      <c r="N14" s="6" t="s">
        <v>2</v>
      </c>
      <c r="O14" s="7"/>
      <c r="P14" s="11">
        <v>42705</v>
      </c>
      <c r="Q14" s="12"/>
      <c r="R14" s="13"/>
    </row>
    <row r="15" spans="1:18" ht="14.25">
      <c r="A15" s="14" t="s">
        <v>3</v>
      </c>
      <c r="B15" s="15" t="s">
        <v>4</v>
      </c>
      <c r="C15" s="16"/>
      <c r="D15" s="15" t="s">
        <v>5</v>
      </c>
      <c r="E15" s="16"/>
      <c r="F15" s="14" t="s">
        <v>6</v>
      </c>
      <c r="G15" s="17" t="s">
        <v>7</v>
      </c>
      <c r="H15" s="18" t="s">
        <v>8</v>
      </c>
      <c r="I15" s="15" t="s">
        <v>9</v>
      </c>
      <c r="J15" s="19"/>
      <c r="K15" s="20" t="s">
        <v>10</v>
      </c>
      <c r="L15" s="20" t="s">
        <v>11</v>
      </c>
      <c r="M15" s="10"/>
      <c r="N15" s="21" t="s">
        <v>12</v>
      </c>
      <c r="O15" s="22"/>
      <c r="P15" s="21" t="s">
        <v>13</v>
      </c>
      <c r="Q15" s="23"/>
      <c r="R15" s="24" t="s">
        <v>14</v>
      </c>
    </row>
    <row r="16" spans="1:18" ht="14.25">
      <c r="A16" s="25" t="s">
        <v>15</v>
      </c>
      <c r="B16" s="25" t="s">
        <v>16</v>
      </c>
      <c r="C16" s="26" t="s">
        <v>17</v>
      </c>
      <c r="D16" s="25" t="s">
        <v>18</v>
      </c>
      <c r="E16" s="26" t="s">
        <v>19</v>
      </c>
      <c r="F16" s="25" t="s">
        <v>20</v>
      </c>
      <c r="G16" s="27" t="s">
        <v>21</v>
      </c>
      <c r="H16" s="26" t="s">
        <v>22</v>
      </c>
      <c r="I16" s="25" t="s">
        <v>23</v>
      </c>
      <c r="J16" s="28" t="s">
        <v>24</v>
      </c>
      <c r="K16" s="29" t="s">
        <v>25</v>
      </c>
      <c r="L16" s="29" t="s">
        <v>26</v>
      </c>
      <c r="M16" s="10"/>
      <c r="N16" s="30" t="s">
        <v>27</v>
      </c>
      <c r="O16" s="31"/>
      <c r="P16" s="30" t="s">
        <v>28</v>
      </c>
      <c r="Q16" s="32"/>
      <c r="R16" s="33">
        <v>0</v>
      </c>
    </row>
    <row r="17" spans="1:18" ht="15" thickBot="1">
      <c r="A17" s="34"/>
      <c r="B17" s="34"/>
      <c r="C17" s="35"/>
      <c r="D17" s="34"/>
      <c r="E17" s="35"/>
      <c r="F17" s="25"/>
      <c r="G17" s="27"/>
      <c r="H17" s="26"/>
      <c r="I17" s="25"/>
      <c r="J17" s="28"/>
      <c r="K17" s="29"/>
      <c r="L17" s="29"/>
      <c r="M17" s="10"/>
      <c r="N17" s="37"/>
      <c r="O17" s="38"/>
      <c r="P17" s="37"/>
      <c r="Q17" s="39"/>
      <c r="R17" s="33"/>
    </row>
    <row r="18" spans="1:18" ht="15" thickBot="1">
      <c r="A18" s="40">
        <f>+C18</f>
        <v>2</v>
      </c>
      <c r="B18" s="25" t="s">
        <v>29</v>
      </c>
      <c r="C18" s="26">
        <f>+C6+1</f>
        <v>2</v>
      </c>
      <c r="D18" s="25" t="s">
        <v>30</v>
      </c>
      <c r="E18" s="41">
        <f>VLOOKUP(C18,'[1]Dr. Ambedkar '!A$1:AA$65536,11,0)</f>
        <v>28</v>
      </c>
      <c r="F18" s="25" t="s">
        <v>31</v>
      </c>
      <c r="G18" s="27">
        <f>VLOOKUP(C18,'[1]Dr. Ambedkar '!A$1:AA$65536,13,0)</f>
        <v>10764</v>
      </c>
      <c r="H18" s="26">
        <f>VLOOKUP(C18,'[1]Dr. Ambedkar '!A$1:AA$65536,20,0)</f>
        <v>10380</v>
      </c>
      <c r="I18" s="25" t="s">
        <v>32</v>
      </c>
      <c r="J18" s="28">
        <f>VLOOKUP(C18,'[1]Dr. Ambedkar '!A$1:AZ$65536,27,0)</f>
        <v>182</v>
      </c>
      <c r="K18" s="34"/>
      <c r="L18" s="42">
        <f>VLOOKUP(C18,'[1]Dr. Ambedkar '!A$1:AZ$65536,31,0)</f>
        <v>0</v>
      </c>
      <c r="M18" s="10"/>
      <c r="N18" s="43" t="s">
        <v>33</v>
      </c>
      <c r="O18" s="44">
        <f>VLOOKUP(C18,'[1]Dr. Ambedkar '!A$1:AZ$65536,33,0)</f>
        <v>0</v>
      </c>
      <c r="P18" s="43" t="s">
        <v>34</v>
      </c>
      <c r="Q18" s="45">
        <f>VLOOKUP(C18,'[1]Dr. Ambedkar '!A$1:AZ$65536,36,0)</f>
        <v>0</v>
      </c>
      <c r="R18" s="33"/>
    </row>
    <row r="19" spans="1:18" ht="14.25">
      <c r="A19" s="46"/>
      <c r="B19" s="25" t="s">
        <v>35</v>
      </c>
      <c r="C19" s="26" t="str">
        <f>VLOOKUP(C18,'[1]Dr. Ambedkar '!A$1:AA$65536,6,0)</f>
        <v>Chaman Lal</v>
      </c>
      <c r="D19" s="25" t="s">
        <v>36</v>
      </c>
      <c r="E19" s="41">
        <f>VLOOKUP(C18,'[1]Dr. Ambedkar '!A$1:AA$65536,12,0)</f>
        <v>27</v>
      </c>
      <c r="F19" s="25" t="s">
        <v>37</v>
      </c>
      <c r="G19" s="27">
        <f>VLOOKUP(C18,'[1]Dr. Ambedkar '!A$1:AA$65536,14,0)</f>
        <v>0</v>
      </c>
      <c r="H19" s="26">
        <f>VLOOKUP(C18,'[1]Dr. Ambedkar '!A$1:AA$65536,21,0)</f>
        <v>0</v>
      </c>
      <c r="I19" s="25" t="s">
        <v>38</v>
      </c>
      <c r="J19" s="28">
        <f>VLOOKUP(C18,'[1]Dr. Ambedkar '!A$1:AZ$65536,28,0)</f>
        <v>1246</v>
      </c>
      <c r="K19" s="29"/>
      <c r="L19" s="74"/>
      <c r="M19" s="10"/>
      <c r="N19" s="43" t="s">
        <v>39</v>
      </c>
      <c r="O19" s="44">
        <f>VLOOKUP(C18,'[1]Dr. Ambedkar '!A$1:AZ$65536,34,0)</f>
        <v>0</v>
      </c>
      <c r="P19" s="43" t="s">
        <v>40</v>
      </c>
      <c r="Q19" s="45">
        <f>VLOOKUP(C18,'[1]Dr. Ambedkar '!A$1:AZ$65536,37,0)</f>
        <v>0</v>
      </c>
      <c r="R19" s="33"/>
    </row>
    <row r="20" spans="1:18" ht="14.25">
      <c r="A20" s="46"/>
      <c r="B20" s="25" t="s">
        <v>41</v>
      </c>
      <c r="C20" s="26" t="str">
        <f>VLOOKUP(C18,'[1]Dr. Ambedkar '!A$1:AA$65536,7,0)</f>
        <v>Sh. Todi Ram</v>
      </c>
      <c r="D20" s="25" t="s">
        <v>34</v>
      </c>
      <c r="E20" s="41" t="str">
        <f>VLOOKUP(C18,'[1]Dr. Ambedkar '!A$1:AA$65536,4,0)</f>
        <v>Corporation Bank</v>
      </c>
      <c r="F20" s="25" t="s">
        <v>42</v>
      </c>
      <c r="G20" s="27">
        <f>VLOOKUP(C18,'[1]Dr. Ambedkar '!A$1:AA$65536,15,0)</f>
        <v>0</v>
      </c>
      <c r="H20" s="26">
        <f>VLOOKUP(C18,'[1]Dr. Ambedkar '!A$1:AA$65536,22,0)</f>
        <v>0</v>
      </c>
      <c r="I20" s="25"/>
      <c r="J20" s="28"/>
      <c r="K20" s="29"/>
      <c r="L20" s="74"/>
      <c r="M20" s="10"/>
      <c r="N20" s="43" t="s">
        <v>43</v>
      </c>
      <c r="O20" s="44">
        <f>VLOOKUP(C18,'[1]Dr. Ambedkar '!A$1:AZ$65536,35,0)</f>
        <v>0</v>
      </c>
      <c r="P20" s="43" t="s">
        <v>44</v>
      </c>
      <c r="Q20" s="45">
        <f>VLOOKUP(C18,'[1]Dr. Ambedkar '!A$1:AZ$65536,38,0)</f>
        <v>0</v>
      </c>
      <c r="R20" s="33"/>
    </row>
    <row r="21" spans="1:18" ht="14.25">
      <c r="A21" s="46"/>
      <c r="B21" s="25" t="s">
        <v>45</v>
      </c>
      <c r="C21" s="26" t="str">
        <f>VLOOKUP(C18,'[1]Dr. Ambedkar '!A$1:AA$65536,8,0)</f>
        <v>Security Guard</v>
      </c>
      <c r="D21" s="25" t="s">
        <v>46</v>
      </c>
      <c r="E21" s="41" t="str">
        <f>VLOOKUP(C18,'[1]Dr. Ambedkar '!A$1:AA$65536,5,0)</f>
        <v>053200101051860</v>
      </c>
      <c r="F21" s="25" t="s">
        <v>47</v>
      </c>
      <c r="G21" s="27">
        <f>VLOOKUP(C18,'[1]Dr. Ambedkar '!A$1:AA$65536,16,0)</f>
        <v>0</v>
      </c>
      <c r="H21" s="26">
        <f>VLOOKUP(C18,'[1]Dr. Ambedkar '!A$1:AA$65536,23,0)</f>
        <v>0</v>
      </c>
      <c r="I21" s="25"/>
      <c r="J21" s="28"/>
      <c r="K21" s="29"/>
      <c r="L21" s="74"/>
      <c r="M21" s="10"/>
      <c r="N21" s="48"/>
      <c r="O21" s="49"/>
      <c r="P21" s="48"/>
      <c r="Q21" s="50"/>
      <c r="R21" s="33"/>
    </row>
    <row r="22" spans="1:18" ht="15" thickBot="1">
      <c r="A22" s="46"/>
      <c r="B22" s="25" t="s">
        <v>48</v>
      </c>
      <c r="C22" s="26">
        <f>VLOOKUP(C18,'[1]Dr. Ambedkar '!A$1:AA$65536,9,0)</f>
        <v>2016403342</v>
      </c>
      <c r="D22" s="25"/>
      <c r="E22" s="26"/>
      <c r="F22" s="25" t="str">
        <f>F10</f>
        <v>Bonus</v>
      </c>
      <c r="G22" s="27">
        <f>VLOOKUP(C18,'[1]Dr. Ambedkar '!A$1:AA$65536,17,0)</f>
        <v>0</v>
      </c>
      <c r="H22" s="26">
        <f>VLOOKUP(C18,'[1]Dr. Ambedkar '!A$1:AA$65536,24,0)</f>
        <v>0</v>
      </c>
      <c r="I22" s="25"/>
      <c r="J22" s="28"/>
      <c r="K22" s="29"/>
      <c r="L22" s="74"/>
      <c r="M22" s="10"/>
      <c r="N22" s="51"/>
      <c r="O22" s="52"/>
      <c r="P22" s="51"/>
      <c r="Q22" s="53"/>
      <c r="R22" s="54"/>
    </row>
    <row r="23" spans="1:18" ht="15" thickBot="1">
      <c r="A23" s="46"/>
      <c r="B23" s="55" t="s">
        <v>50</v>
      </c>
      <c r="C23" s="56">
        <f>VLOOKUP(C18,'[1]Dr. Ambedkar '!A$1:AA$65536,10,0)</f>
        <v>100978215827</v>
      </c>
      <c r="D23" s="55"/>
      <c r="E23" s="57"/>
      <c r="F23" s="55"/>
      <c r="G23" s="58"/>
      <c r="H23" s="57"/>
      <c r="I23" s="55"/>
      <c r="J23" s="59"/>
      <c r="K23" s="60"/>
      <c r="L23" s="74"/>
      <c r="M23" s="10"/>
      <c r="N23" s="61"/>
      <c r="O23" s="62"/>
      <c r="P23" s="63"/>
      <c r="Q23" s="63"/>
      <c r="R23" s="64"/>
    </row>
    <row r="24" spans="1:18" ht="15" thickBot="1">
      <c r="A24" s="65"/>
      <c r="B24" s="66" t="s">
        <v>51</v>
      </c>
      <c r="C24" s="67"/>
      <c r="D24" s="67"/>
      <c r="E24" s="68"/>
      <c r="F24" s="55"/>
      <c r="G24" s="58">
        <f>VLOOKUP(C18,'[1]Dr. Ambedkar '!A$1:AA$65536,18,0)</f>
        <v>10764</v>
      </c>
      <c r="H24" s="58">
        <f>VLOOKUP(C18,'[1]Dr. Ambedkar '!A$1:AA$65536,25,0)</f>
        <v>10380</v>
      </c>
      <c r="I24" s="55"/>
      <c r="J24" s="59">
        <f>SUM(J18:J21)</f>
        <v>1428</v>
      </c>
      <c r="K24" s="42">
        <f>VLOOKUP(C18,'[1]Dr. Ambedkar '!A$1:AZ$65536,30,0)</f>
        <v>8952</v>
      </c>
      <c r="L24" s="69"/>
      <c r="M24" s="10"/>
      <c r="N24" s="70" t="s">
        <v>52</v>
      </c>
      <c r="O24" s="71">
        <f>SUM(O18:O21)</f>
        <v>0</v>
      </c>
      <c r="P24" s="70" t="s">
        <v>52</v>
      </c>
      <c r="Q24" s="72">
        <f>K24-O24</f>
        <v>8952</v>
      </c>
      <c r="R24" s="73">
        <f>K24-O24-Q24</f>
        <v>0</v>
      </c>
    </row>
    <row r="25" spans="1:18" ht="12.75" thickBot="1">
      <c r="M25" s="2"/>
    </row>
    <row r="26" spans="1:18" ht="15.75" customHeight="1" thickBot="1">
      <c r="A26" s="3" t="s">
        <v>0</v>
      </c>
      <c r="B26" s="4"/>
      <c r="C26" s="4"/>
      <c r="D26" s="5"/>
      <c r="E26" s="3" t="s">
        <v>1</v>
      </c>
      <c r="F26" s="4"/>
      <c r="G26" s="4"/>
      <c r="H26" s="5"/>
      <c r="I26" s="6" t="s">
        <v>2</v>
      </c>
      <c r="J26" s="7"/>
      <c r="K26" s="8">
        <v>42705</v>
      </c>
      <c r="L26" s="9"/>
      <c r="M26" s="10"/>
      <c r="N26" s="6" t="s">
        <v>2</v>
      </c>
      <c r="O26" s="7"/>
      <c r="P26" s="11">
        <v>42705</v>
      </c>
      <c r="Q26" s="12"/>
      <c r="R26" s="13"/>
    </row>
    <row r="27" spans="1:18" ht="14.25">
      <c r="A27" s="14" t="s">
        <v>3</v>
      </c>
      <c r="B27" s="15" t="s">
        <v>4</v>
      </c>
      <c r="C27" s="16"/>
      <c r="D27" s="15" t="s">
        <v>5</v>
      </c>
      <c r="E27" s="16"/>
      <c r="F27" s="14" t="s">
        <v>6</v>
      </c>
      <c r="G27" s="17" t="s">
        <v>7</v>
      </c>
      <c r="H27" s="18" t="s">
        <v>8</v>
      </c>
      <c r="I27" s="15" t="s">
        <v>9</v>
      </c>
      <c r="J27" s="19"/>
      <c r="K27" s="20" t="s">
        <v>10</v>
      </c>
      <c r="L27" s="20" t="s">
        <v>11</v>
      </c>
      <c r="M27" s="10"/>
      <c r="N27" s="21" t="s">
        <v>12</v>
      </c>
      <c r="O27" s="22"/>
      <c r="P27" s="21" t="s">
        <v>13</v>
      </c>
      <c r="Q27" s="23"/>
      <c r="R27" s="24" t="s">
        <v>14</v>
      </c>
    </row>
    <row r="28" spans="1:18" ht="14.25">
      <c r="A28" s="25" t="s">
        <v>15</v>
      </c>
      <c r="B28" s="25" t="s">
        <v>16</v>
      </c>
      <c r="C28" s="26" t="s">
        <v>17</v>
      </c>
      <c r="D28" s="25" t="s">
        <v>18</v>
      </c>
      <c r="E28" s="26" t="s">
        <v>19</v>
      </c>
      <c r="F28" s="25" t="s">
        <v>20</v>
      </c>
      <c r="G28" s="27" t="s">
        <v>21</v>
      </c>
      <c r="H28" s="26" t="s">
        <v>22</v>
      </c>
      <c r="I28" s="25" t="s">
        <v>23</v>
      </c>
      <c r="J28" s="28" t="s">
        <v>24</v>
      </c>
      <c r="K28" s="29" t="s">
        <v>25</v>
      </c>
      <c r="L28" s="29" t="s">
        <v>26</v>
      </c>
      <c r="M28" s="10"/>
      <c r="N28" s="30" t="s">
        <v>27</v>
      </c>
      <c r="O28" s="31"/>
      <c r="P28" s="30" t="s">
        <v>28</v>
      </c>
      <c r="Q28" s="32"/>
      <c r="R28" s="33">
        <v>0</v>
      </c>
    </row>
    <row r="29" spans="1:18" ht="15" thickBot="1">
      <c r="A29" s="34"/>
      <c r="B29" s="34"/>
      <c r="C29" s="35"/>
      <c r="D29" s="34"/>
      <c r="E29" s="35"/>
      <c r="F29" s="25"/>
      <c r="G29" s="27"/>
      <c r="H29" s="26"/>
      <c r="I29" s="25"/>
      <c r="J29" s="28"/>
      <c r="K29" s="29"/>
      <c r="L29" s="29"/>
      <c r="M29" s="10"/>
      <c r="N29" s="37"/>
      <c r="O29" s="38"/>
      <c r="P29" s="37"/>
      <c r="Q29" s="39"/>
      <c r="R29" s="33"/>
    </row>
    <row r="30" spans="1:18" ht="15" thickBot="1">
      <c r="A30" s="40">
        <f>+C30</f>
        <v>3</v>
      </c>
      <c r="B30" s="25" t="s">
        <v>29</v>
      </c>
      <c r="C30" s="26">
        <f>+C18+1</f>
        <v>3</v>
      </c>
      <c r="D30" s="25" t="s">
        <v>30</v>
      </c>
      <c r="E30" s="41">
        <f>VLOOKUP(C30,'[1]Dr. Ambedkar '!A$1:AA$65536,11,0)</f>
        <v>28</v>
      </c>
      <c r="F30" s="25" t="s">
        <v>31</v>
      </c>
      <c r="G30" s="27">
        <f>VLOOKUP(C30,'[1]Dr. Ambedkar '!A$1:AA$65536,13,0)</f>
        <v>11830</v>
      </c>
      <c r="H30" s="26">
        <f>VLOOKUP(C30,'[1]Dr. Ambedkar '!A$1:AA$65536,20,0)</f>
        <v>11830</v>
      </c>
      <c r="I30" s="25" t="s">
        <v>32</v>
      </c>
      <c r="J30" s="28">
        <f>VLOOKUP(C30,'[1]Dr. Ambedkar '!A$1:AZ$65536,27,0)</f>
        <v>207</v>
      </c>
      <c r="K30" s="34"/>
      <c r="L30" s="42">
        <f>VLOOKUP(C30,'[1]Dr. Ambedkar '!A$1:AZ$65536,31,0)</f>
        <v>0</v>
      </c>
      <c r="M30" s="10"/>
      <c r="N30" s="43" t="s">
        <v>33</v>
      </c>
      <c r="O30" s="44">
        <f>VLOOKUP(C30,'[1]Dr. Ambedkar '!A$1:AZ$65536,33,0)</f>
        <v>0</v>
      </c>
      <c r="P30" s="43" t="s">
        <v>34</v>
      </c>
      <c r="Q30" s="45">
        <f>VLOOKUP(C30,'[1]Dr. Ambedkar '!A$1:AZ$65536,36,0)</f>
        <v>0</v>
      </c>
      <c r="R30" s="33"/>
    </row>
    <row r="31" spans="1:18" ht="14.25">
      <c r="A31" s="46"/>
      <c r="B31" s="25" t="s">
        <v>35</v>
      </c>
      <c r="C31" s="26" t="str">
        <f>VLOOKUP(C30,'[1]Dr. Ambedkar '!A$1:AA$65536,6,0)</f>
        <v>Chander Pal Singh</v>
      </c>
      <c r="D31" s="25" t="s">
        <v>36</v>
      </c>
      <c r="E31" s="41">
        <f>VLOOKUP(C30,'[1]Dr. Ambedkar '!A$1:AA$65536,12,0)</f>
        <v>28</v>
      </c>
      <c r="F31" s="25" t="s">
        <v>37</v>
      </c>
      <c r="G31" s="27">
        <f>VLOOKUP(C30,'[1]Dr. Ambedkar '!A$1:AA$65536,14,0)</f>
        <v>0</v>
      </c>
      <c r="H31" s="26">
        <f>VLOOKUP(C30,'[1]Dr. Ambedkar '!A$1:AA$65536,21,0)</f>
        <v>0</v>
      </c>
      <c r="I31" s="25" t="s">
        <v>38</v>
      </c>
      <c r="J31" s="28">
        <f>VLOOKUP(C30,'[1]Dr. Ambedkar '!A$1:AZ$65536,28,0)</f>
        <v>1420</v>
      </c>
      <c r="K31" s="29"/>
      <c r="L31" s="74"/>
      <c r="M31" s="10"/>
      <c r="N31" s="43" t="s">
        <v>39</v>
      </c>
      <c r="O31" s="44">
        <f>VLOOKUP(C30,'[1]Dr. Ambedkar '!A$1:AZ$65536,34,0)</f>
        <v>0</v>
      </c>
      <c r="P31" s="43" t="s">
        <v>40</v>
      </c>
      <c r="Q31" s="45">
        <f>VLOOKUP(C30,'[1]Dr. Ambedkar '!A$1:AZ$65536,37,0)</f>
        <v>0</v>
      </c>
      <c r="R31" s="33"/>
    </row>
    <row r="32" spans="1:18" ht="14.25">
      <c r="A32" s="46"/>
      <c r="B32" s="25" t="s">
        <v>41</v>
      </c>
      <c r="C32" s="26" t="str">
        <f>VLOOKUP(C30,'[1]Dr. Ambedkar '!A$1:AA$65536,7,0)</f>
        <v>Late Sh. Shivraj Singh</v>
      </c>
      <c r="D32" s="25" t="s">
        <v>34</v>
      </c>
      <c r="E32" s="41" t="str">
        <f>VLOOKUP(C30,'[1]Dr. Ambedkar '!A$1:AA$65536,4,0)</f>
        <v>United Bank of India</v>
      </c>
      <c r="F32" s="25" t="s">
        <v>42</v>
      </c>
      <c r="G32" s="27">
        <f>VLOOKUP(C30,'[1]Dr. Ambedkar '!A$1:AA$65536,15,0)</f>
        <v>0</v>
      </c>
      <c r="H32" s="26">
        <f>VLOOKUP(C30,'[1]Dr. Ambedkar '!A$1:AA$65536,22,0)</f>
        <v>0</v>
      </c>
      <c r="I32" s="25"/>
      <c r="J32" s="28"/>
      <c r="K32" s="29"/>
      <c r="L32" s="74"/>
      <c r="M32" s="10"/>
      <c r="N32" s="43" t="s">
        <v>43</v>
      </c>
      <c r="O32" s="44">
        <f>VLOOKUP(C30,'[1]Dr. Ambedkar '!A$1:AZ$65536,35,0)</f>
        <v>0</v>
      </c>
      <c r="P32" s="43" t="s">
        <v>44</v>
      </c>
      <c r="Q32" s="45">
        <f>VLOOKUP(C30,'[1]Dr. Ambedkar '!A$1:AZ$65536,38,0)</f>
        <v>0</v>
      </c>
      <c r="R32" s="33"/>
    </row>
    <row r="33" spans="1:18" ht="14.25">
      <c r="A33" s="46"/>
      <c r="B33" s="25" t="s">
        <v>45</v>
      </c>
      <c r="C33" s="26" t="str">
        <f>VLOOKUP(C30,'[1]Dr. Ambedkar '!A$1:AA$65536,8,0)</f>
        <v>Security Supervisor</v>
      </c>
      <c r="D33" s="25" t="s">
        <v>46</v>
      </c>
      <c r="E33" s="41" t="str">
        <f>VLOOKUP(C30,'[1]Dr. Ambedkar '!A$1:AA$65536,5,0)</f>
        <v>0357010134248</v>
      </c>
      <c r="F33" s="25" t="s">
        <v>47</v>
      </c>
      <c r="G33" s="27">
        <f>VLOOKUP(C30,'[1]Dr. Ambedkar '!A$1:AA$65536,16,0)</f>
        <v>0</v>
      </c>
      <c r="H33" s="26">
        <f>VLOOKUP(C30,'[1]Dr. Ambedkar '!A$1:AA$65536,23,0)</f>
        <v>0</v>
      </c>
      <c r="I33" s="25"/>
      <c r="J33" s="28"/>
      <c r="K33" s="29"/>
      <c r="L33" s="74"/>
      <c r="M33" s="10"/>
      <c r="N33" s="48"/>
      <c r="O33" s="49"/>
      <c r="P33" s="48"/>
      <c r="Q33" s="50"/>
      <c r="R33" s="33"/>
    </row>
    <row r="34" spans="1:18" ht="15" thickBot="1">
      <c r="A34" s="46"/>
      <c r="B34" s="25" t="s">
        <v>48</v>
      </c>
      <c r="C34" s="26">
        <f>VLOOKUP(C30,'[1]Dr. Ambedkar '!A$1:AA$65536,9,0)</f>
        <v>2014671817</v>
      </c>
      <c r="D34" s="25"/>
      <c r="E34" s="26"/>
      <c r="F34" s="25" t="str">
        <f>F22</f>
        <v>Bonus</v>
      </c>
      <c r="G34" s="27">
        <f>VLOOKUP(C30,'[1]Dr. Ambedkar '!A$1:AA$65536,17,0)</f>
        <v>0</v>
      </c>
      <c r="H34" s="26">
        <f>VLOOKUP(C30,'[1]Dr. Ambedkar '!A$1:AA$65536,24,0)</f>
        <v>0</v>
      </c>
      <c r="I34" s="25"/>
      <c r="J34" s="28"/>
      <c r="K34" s="29"/>
      <c r="L34" s="74"/>
      <c r="M34" s="10"/>
      <c r="N34" s="51"/>
      <c r="O34" s="52"/>
      <c r="P34" s="51"/>
      <c r="Q34" s="53"/>
      <c r="R34" s="54"/>
    </row>
    <row r="35" spans="1:18" ht="15" thickBot="1">
      <c r="A35" s="46"/>
      <c r="B35" s="55" t="s">
        <v>50</v>
      </c>
      <c r="C35" s="56">
        <f>VLOOKUP(C30,'[1]Dr. Ambedkar '!A$1:AA$65536,10,0)</f>
        <v>100979950003</v>
      </c>
      <c r="D35" s="55"/>
      <c r="E35" s="57"/>
      <c r="F35" s="55"/>
      <c r="G35" s="58"/>
      <c r="H35" s="57"/>
      <c r="I35" s="55"/>
      <c r="J35" s="59"/>
      <c r="K35" s="60"/>
      <c r="L35" s="74"/>
      <c r="M35" s="10"/>
      <c r="N35" s="61"/>
      <c r="O35" s="62"/>
      <c r="P35" s="63"/>
      <c r="Q35" s="63"/>
      <c r="R35" s="64"/>
    </row>
    <row r="36" spans="1:18" ht="15" thickBot="1">
      <c r="A36" s="65"/>
      <c r="B36" s="66" t="s">
        <v>51</v>
      </c>
      <c r="C36" s="67"/>
      <c r="D36" s="67"/>
      <c r="E36" s="68"/>
      <c r="F36" s="55"/>
      <c r="G36" s="58">
        <f>VLOOKUP(C30,'[1]Dr. Ambedkar '!A$1:AA$65536,18,0)</f>
        <v>11830</v>
      </c>
      <c r="H36" s="58">
        <f>VLOOKUP(C30,'[1]Dr. Ambedkar '!A$1:AA$65536,25,0)</f>
        <v>11830</v>
      </c>
      <c r="I36" s="55"/>
      <c r="J36" s="59">
        <f>SUM(J30:J33)</f>
        <v>1627</v>
      </c>
      <c r="K36" s="42">
        <f>VLOOKUP(C30,'[1]Dr. Ambedkar '!A$1:AZ$65536,30,0)</f>
        <v>10203</v>
      </c>
      <c r="L36" s="69"/>
      <c r="M36" s="10"/>
      <c r="N36" s="70" t="s">
        <v>52</v>
      </c>
      <c r="O36" s="71">
        <f>SUM(O30:O33)</f>
        <v>0</v>
      </c>
      <c r="P36" s="70" t="s">
        <v>52</v>
      </c>
      <c r="Q36" s="72">
        <f>K36-O36</f>
        <v>10203</v>
      </c>
      <c r="R36" s="73">
        <f>K36-O36-Q36</f>
        <v>0</v>
      </c>
    </row>
    <row r="37" spans="1:18" ht="12.75" thickBot="1">
      <c r="M37" s="2"/>
    </row>
    <row r="38" spans="1:18" ht="15.75" customHeight="1" thickBot="1">
      <c r="A38" s="3" t="s">
        <v>0</v>
      </c>
      <c r="B38" s="4"/>
      <c r="C38" s="4"/>
      <c r="D38" s="5"/>
      <c r="E38" s="3" t="s">
        <v>1</v>
      </c>
      <c r="F38" s="4"/>
      <c r="G38" s="4"/>
      <c r="H38" s="5"/>
      <c r="I38" s="6" t="s">
        <v>2</v>
      </c>
      <c r="J38" s="7"/>
      <c r="K38" s="8">
        <v>42705</v>
      </c>
      <c r="L38" s="9"/>
      <c r="M38" s="10"/>
      <c r="N38" s="6" t="s">
        <v>2</v>
      </c>
      <c r="O38" s="7"/>
      <c r="P38" s="11">
        <v>42705</v>
      </c>
      <c r="Q38" s="12"/>
      <c r="R38" s="13"/>
    </row>
    <row r="39" spans="1:18" ht="14.25">
      <c r="A39" s="14" t="s">
        <v>3</v>
      </c>
      <c r="B39" s="15" t="s">
        <v>4</v>
      </c>
      <c r="C39" s="16"/>
      <c r="D39" s="15" t="s">
        <v>5</v>
      </c>
      <c r="E39" s="16"/>
      <c r="F39" s="14" t="s">
        <v>6</v>
      </c>
      <c r="G39" s="17" t="s">
        <v>7</v>
      </c>
      <c r="H39" s="18" t="s">
        <v>8</v>
      </c>
      <c r="I39" s="15" t="s">
        <v>9</v>
      </c>
      <c r="J39" s="19"/>
      <c r="K39" s="20" t="s">
        <v>10</v>
      </c>
      <c r="L39" s="20" t="s">
        <v>11</v>
      </c>
      <c r="M39" s="10"/>
      <c r="N39" s="21" t="s">
        <v>12</v>
      </c>
      <c r="O39" s="22"/>
      <c r="P39" s="21" t="s">
        <v>13</v>
      </c>
      <c r="Q39" s="23"/>
      <c r="R39" s="24" t="s">
        <v>14</v>
      </c>
    </row>
    <row r="40" spans="1:18" ht="14.25">
      <c r="A40" s="25" t="s">
        <v>15</v>
      </c>
      <c r="B40" s="25" t="s">
        <v>16</v>
      </c>
      <c r="C40" s="26" t="s">
        <v>17</v>
      </c>
      <c r="D40" s="25" t="s">
        <v>18</v>
      </c>
      <c r="E40" s="26" t="s">
        <v>19</v>
      </c>
      <c r="F40" s="25" t="s">
        <v>20</v>
      </c>
      <c r="G40" s="27" t="s">
        <v>21</v>
      </c>
      <c r="H40" s="26" t="s">
        <v>22</v>
      </c>
      <c r="I40" s="25" t="s">
        <v>23</v>
      </c>
      <c r="J40" s="28" t="s">
        <v>24</v>
      </c>
      <c r="K40" s="29" t="s">
        <v>25</v>
      </c>
      <c r="L40" s="29" t="s">
        <v>26</v>
      </c>
      <c r="M40" s="10"/>
      <c r="N40" s="30" t="s">
        <v>27</v>
      </c>
      <c r="O40" s="31"/>
      <c r="P40" s="30" t="s">
        <v>28</v>
      </c>
      <c r="Q40" s="32"/>
      <c r="R40" s="33">
        <v>0</v>
      </c>
    </row>
    <row r="41" spans="1:18" ht="15" thickBot="1">
      <c r="A41" s="34"/>
      <c r="B41" s="34"/>
      <c r="C41" s="35"/>
      <c r="D41" s="34"/>
      <c r="E41" s="35"/>
      <c r="F41" s="25"/>
      <c r="G41" s="27"/>
      <c r="H41" s="26"/>
      <c r="I41" s="25"/>
      <c r="J41" s="28"/>
      <c r="K41" s="29"/>
      <c r="L41" s="29"/>
      <c r="M41" s="10"/>
      <c r="N41" s="37"/>
      <c r="O41" s="38"/>
      <c r="P41" s="37"/>
      <c r="Q41" s="39"/>
      <c r="R41" s="33"/>
    </row>
    <row r="42" spans="1:18" ht="15" thickBot="1">
      <c r="A42" s="40">
        <f>+C42</f>
        <v>4</v>
      </c>
      <c r="B42" s="25" t="s">
        <v>29</v>
      </c>
      <c r="C42" s="26">
        <f>+C30+1</f>
        <v>4</v>
      </c>
      <c r="D42" s="25" t="s">
        <v>30</v>
      </c>
      <c r="E42" s="41">
        <f>VLOOKUP(C42,'[1]Dr. Ambedkar '!A$1:AA$65536,11,0)</f>
        <v>28</v>
      </c>
      <c r="F42" s="25" t="s">
        <v>31</v>
      </c>
      <c r="G42" s="27">
        <f>VLOOKUP(C42,'[1]Dr. Ambedkar '!A$1:AA$65536,13,0)</f>
        <v>10764</v>
      </c>
      <c r="H42" s="26">
        <f>VLOOKUP(C42,'[1]Dr. Ambedkar '!A$1:AA$65536,20,0)</f>
        <v>9226</v>
      </c>
      <c r="I42" s="25" t="s">
        <v>32</v>
      </c>
      <c r="J42" s="28">
        <f>VLOOKUP(C42,'[1]Dr. Ambedkar '!A$1:AZ$65536,27,0)</f>
        <v>161</v>
      </c>
      <c r="K42" s="34"/>
      <c r="L42" s="42">
        <f>VLOOKUP(C42,'[1]Dr. Ambedkar '!A$1:AZ$65536,31,0)</f>
        <v>0</v>
      </c>
      <c r="M42" s="10"/>
      <c r="N42" s="43" t="s">
        <v>33</v>
      </c>
      <c r="O42" s="44">
        <f>VLOOKUP(C42,'[1]Dr. Ambedkar '!A$1:AZ$65536,33,0)</f>
        <v>0</v>
      </c>
      <c r="P42" s="43" t="s">
        <v>34</v>
      </c>
      <c r="Q42" s="45">
        <f>VLOOKUP(C42,'[1]Dr. Ambedkar '!A$1:AZ$65536,36,0)</f>
        <v>0</v>
      </c>
      <c r="R42" s="33"/>
    </row>
    <row r="43" spans="1:18" ht="14.25">
      <c r="A43" s="46"/>
      <c r="B43" s="25" t="s">
        <v>35</v>
      </c>
      <c r="C43" s="26" t="str">
        <f>VLOOKUP(C42,'[1]Dr. Ambedkar '!A$1:AA$65536,6,0)</f>
        <v>Deepak Kumar</v>
      </c>
      <c r="D43" s="25" t="s">
        <v>36</v>
      </c>
      <c r="E43" s="41">
        <f>VLOOKUP(C42,'[1]Dr. Ambedkar '!A$1:AA$65536,12,0)</f>
        <v>24</v>
      </c>
      <c r="F43" s="25" t="s">
        <v>37</v>
      </c>
      <c r="G43" s="27">
        <f>VLOOKUP(C42,'[1]Dr. Ambedkar '!A$1:AA$65536,14,0)</f>
        <v>0</v>
      </c>
      <c r="H43" s="26">
        <f>VLOOKUP(C42,'[1]Dr. Ambedkar '!A$1:AA$65536,21,0)</f>
        <v>0</v>
      </c>
      <c r="I43" s="25" t="s">
        <v>38</v>
      </c>
      <c r="J43" s="28">
        <f>VLOOKUP(C42,'[1]Dr. Ambedkar '!A$1:AZ$65536,28,0)</f>
        <v>1107</v>
      </c>
      <c r="K43" s="29"/>
      <c r="L43" s="74"/>
      <c r="M43" s="10"/>
      <c r="N43" s="43" t="s">
        <v>39</v>
      </c>
      <c r="O43" s="44">
        <f>VLOOKUP(C42,'[1]Dr. Ambedkar '!A$1:AZ$65536,34,0)</f>
        <v>0</v>
      </c>
      <c r="P43" s="43" t="s">
        <v>40</v>
      </c>
      <c r="Q43" s="45">
        <f>VLOOKUP(C42,'[1]Dr. Ambedkar '!A$1:AZ$65536,37,0)</f>
        <v>0</v>
      </c>
      <c r="R43" s="33"/>
    </row>
    <row r="44" spans="1:18" ht="14.25">
      <c r="A44" s="46"/>
      <c r="B44" s="25" t="s">
        <v>41</v>
      </c>
      <c r="C44" s="26" t="str">
        <f>VLOOKUP(C42,'[1]Dr. Ambedkar '!A$1:AA$65536,7,0)</f>
        <v>Sh. Harbir Singh</v>
      </c>
      <c r="D44" s="25" t="s">
        <v>34</v>
      </c>
      <c r="E44" s="41" t="str">
        <f>VLOOKUP(C42,'[1]Dr. Ambedkar '!A$1:AA$65536,4,0)</f>
        <v>United Bank of India</v>
      </c>
      <c r="F44" s="25" t="s">
        <v>42</v>
      </c>
      <c r="G44" s="27">
        <f>VLOOKUP(C42,'[1]Dr. Ambedkar '!A$1:AA$65536,15,0)</f>
        <v>0</v>
      </c>
      <c r="H44" s="26">
        <f>VLOOKUP(C42,'[1]Dr. Ambedkar '!A$1:AA$65536,22,0)</f>
        <v>0</v>
      </c>
      <c r="I44" s="25"/>
      <c r="J44" s="28"/>
      <c r="K44" s="29"/>
      <c r="L44" s="74"/>
      <c r="M44" s="10"/>
      <c r="N44" s="43" t="s">
        <v>43</v>
      </c>
      <c r="O44" s="44">
        <f>VLOOKUP(C42,'[1]Dr. Ambedkar '!A$1:AZ$65536,35,0)</f>
        <v>0</v>
      </c>
      <c r="P44" s="43" t="s">
        <v>44</v>
      </c>
      <c r="Q44" s="45">
        <f>VLOOKUP(C42,'[1]Dr. Ambedkar '!A$1:AZ$65536,38,0)</f>
        <v>0</v>
      </c>
      <c r="R44" s="33"/>
    </row>
    <row r="45" spans="1:18" ht="14.25">
      <c r="A45" s="46"/>
      <c r="B45" s="25" t="s">
        <v>45</v>
      </c>
      <c r="C45" s="26" t="str">
        <f>VLOOKUP(C42,'[1]Dr. Ambedkar '!A$1:AA$65536,8,0)</f>
        <v>Security Guard</v>
      </c>
      <c r="D45" s="25" t="s">
        <v>46</v>
      </c>
      <c r="E45" s="41" t="str">
        <f>VLOOKUP(C42,'[1]Dr. Ambedkar '!A$1:AA$65536,5,0)</f>
        <v>0357010155144</v>
      </c>
      <c r="F45" s="25" t="s">
        <v>47</v>
      </c>
      <c r="G45" s="27">
        <f>VLOOKUP(C42,'[1]Dr. Ambedkar '!A$1:AA$65536,16,0)</f>
        <v>0</v>
      </c>
      <c r="H45" s="26">
        <f>VLOOKUP(C42,'[1]Dr. Ambedkar '!A$1:AA$65536,23,0)</f>
        <v>0</v>
      </c>
      <c r="I45" s="25"/>
      <c r="J45" s="28"/>
      <c r="K45" s="29"/>
      <c r="L45" s="74"/>
      <c r="M45" s="10"/>
      <c r="N45" s="48"/>
      <c r="O45" s="49"/>
      <c r="P45" s="48"/>
      <c r="Q45" s="50"/>
      <c r="R45" s="33"/>
    </row>
    <row r="46" spans="1:18" ht="15" thickBot="1">
      <c r="A46" s="46"/>
      <c r="B46" s="25" t="s">
        <v>48</v>
      </c>
      <c r="C46" s="26">
        <f>VLOOKUP(C42,'[1]Dr. Ambedkar '!A$1:AA$65536,9,0)</f>
        <v>2016403359</v>
      </c>
      <c r="D46" s="25"/>
      <c r="E46" s="26"/>
      <c r="F46" s="25" t="str">
        <f>F34</f>
        <v>Bonus</v>
      </c>
      <c r="G46" s="27">
        <f>VLOOKUP(C42,'[1]Dr. Ambedkar '!A$1:AA$65536,17,0)</f>
        <v>0</v>
      </c>
      <c r="H46" s="26">
        <f>VLOOKUP(C42,'[1]Dr. Ambedkar '!A$1:AA$65536,24,0)</f>
        <v>0</v>
      </c>
      <c r="I46" s="25"/>
      <c r="J46" s="28"/>
      <c r="K46" s="29"/>
      <c r="L46" s="74"/>
      <c r="M46" s="10"/>
      <c r="N46" s="51"/>
      <c r="O46" s="52"/>
      <c r="P46" s="51"/>
      <c r="Q46" s="53"/>
      <c r="R46" s="54"/>
    </row>
    <row r="47" spans="1:18" ht="15" thickBot="1">
      <c r="A47" s="46"/>
      <c r="B47" s="55" t="s">
        <v>50</v>
      </c>
      <c r="C47" s="56">
        <f>VLOOKUP(C42,'[1]Dr. Ambedkar '!A$1:AA$65536,10,0)</f>
        <v>100978215843</v>
      </c>
      <c r="D47" s="55"/>
      <c r="E47" s="57"/>
      <c r="F47" s="55"/>
      <c r="G47" s="58"/>
      <c r="H47" s="57"/>
      <c r="I47" s="55"/>
      <c r="J47" s="59"/>
      <c r="K47" s="60"/>
      <c r="L47" s="74"/>
      <c r="M47" s="10"/>
      <c r="N47" s="61"/>
      <c r="O47" s="62"/>
      <c r="P47" s="63"/>
      <c r="Q47" s="63"/>
      <c r="R47" s="64"/>
    </row>
    <row r="48" spans="1:18" ht="15" thickBot="1">
      <c r="A48" s="65"/>
      <c r="B48" s="66" t="s">
        <v>51</v>
      </c>
      <c r="C48" s="67"/>
      <c r="D48" s="67"/>
      <c r="E48" s="68"/>
      <c r="F48" s="55"/>
      <c r="G48" s="58">
        <f>VLOOKUP(C42,'[1]Dr. Ambedkar '!A$1:AA$65536,18,0)</f>
        <v>10764</v>
      </c>
      <c r="H48" s="58">
        <f>VLOOKUP(C42,'[1]Dr. Ambedkar '!A$1:AA$65536,25,0)</f>
        <v>9226</v>
      </c>
      <c r="I48" s="55"/>
      <c r="J48" s="59">
        <f>SUM(J42:J45)</f>
        <v>1268</v>
      </c>
      <c r="K48" s="42">
        <f>VLOOKUP(C42,'[1]Dr. Ambedkar '!A$1:AZ$65536,30,0)</f>
        <v>7958</v>
      </c>
      <c r="L48" s="69"/>
      <c r="M48" s="10"/>
      <c r="N48" s="70" t="s">
        <v>52</v>
      </c>
      <c r="O48" s="71">
        <f>SUM(O42:O45)</f>
        <v>0</v>
      </c>
      <c r="P48" s="70" t="s">
        <v>52</v>
      </c>
      <c r="Q48" s="72">
        <f>K48-O48</f>
        <v>7958</v>
      </c>
      <c r="R48" s="73">
        <f>K48-O48-Q48</f>
        <v>0</v>
      </c>
    </row>
    <row r="49" spans="1:18" ht="12.75" thickBot="1"/>
    <row r="50" spans="1:18" ht="15.75" customHeight="1" thickBot="1">
      <c r="A50" s="3" t="s">
        <v>0</v>
      </c>
      <c r="B50" s="4"/>
      <c r="C50" s="4"/>
      <c r="D50" s="5"/>
      <c r="E50" s="3" t="s">
        <v>1</v>
      </c>
      <c r="F50" s="4"/>
      <c r="G50" s="4"/>
      <c r="H50" s="5"/>
      <c r="I50" s="6" t="s">
        <v>2</v>
      </c>
      <c r="J50" s="7"/>
      <c r="K50" s="8">
        <v>42705</v>
      </c>
      <c r="L50" s="9"/>
      <c r="M50" s="10"/>
      <c r="N50" s="6" t="s">
        <v>2</v>
      </c>
      <c r="O50" s="7"/>
      <c r="P50" s="11">
        <v>42705</v>
      </c>
      <c r="Q50" s="12"/>
      <c r="R50" s="13"/>
    </row>
    <row r="51" spans="1:18" ht="14.25">
      <c r="A51" s="14" t="s">
        <v>3</v>
      </c>
      <c r="B51" s="15" t="s">
        <v>4</v>
      </c>
      <c r="C51" s="16"/>
      <c r="D51" s="15" t="s">
        <v>5</v>
      </c>
      <c r="E51" s="16"/>
      <c r="F51" s="14" t="s">
        <v>6</v>
      </c>
      <c r="G51" s="17" t="s">
        <v>7</v>
      </c>
      <c r="H51" s="18" t="s">
        <v>8</v>
      </c>
      <c r="I51" s="15" t="s">
        <v>9</v>
      </c>
      <c r="J51" s="19"/>
      <c r="K51" s="20" t="s">
        <v>10</v>
      </c>
      <c r="L51" s="20" t="s">
        <v>11</v>
      </c>
      <c r="M51" s="10"/>
      <c r="N51" s="21" t="s">
        <v>12</v>
      </c>
      <c r="O51" s="22"/>
      <c r="P51" s="21" t="s">
        <v>13</v>
      </c>
      <c r="Q51" s="23"/>
      <c r="R51" s="24" t="s">
        <v>14</v>
      </c>
    </row>
    <row r="52" spans="1:18" ht="14.25">
      <c r="A52" s="25" t="s">
        <v>15</v>
      </c>
      <c r="B52" s="25" t="s">
        <v>16</v>
      </c>
      <c r="C52" s="26" t="s">
        <v>17</v>
      </c>
      <c r="D52" s="25" t="s">
        <v>18</v>
      </c>
      <c r="E52" s="26" t="s">
        <v>19</v>
      </c>
      <c r="F52" s="25" t="s">
        <v>20</v>
      </c>
      <c r="G52" s="27" t="s">
        <v>21</v>
      </c>
      <c r="H52" s="26" t="s">
        <v>22</v>
      </c>
      <c r="I52" s="25" t="s">
        <v>23</v>
      </c>
      <c r="J52" s="28" t="s">
        <v>24</v>
      </c>
      <c r="K52" s="29" t="s">
        <v>25</v>
      </c>
      <c r="L52" s="29" t="s">
        <v>26</v>
      </c>
      <c r="M52" s="10"/>
      <c r="N52" s="30" t="s">
        <v>27</v>
      </c>
      <c r="O52" s="31"/>
      <c r="P52" s="30" t="s">
        <v>28</v>
      </c>
      <c r="Q52" s="32"/>
      <c r="R52" s="33">
        <v>0</v>
      </c>
    </row>
    <row r="53" spans="1:18" ht="15" thickBot="1">
      <c r="A53" s="34"/>
      <c r="B53" s="34"/>
      <c r="C53" s="35"/>
      <c r="D53" s="34"/>
      <c r="E53" s="35"/>
      <c r="F53" s="25"/>
      <c r="G53" s="27"/>
      <c r="H53" s="26"/>
      <c r="I53" s="25"/>
      <c r="J53" s="28"/>
      <c r="K53" s="29"/>
      <c r="L53" s="29"/>
      <c r="M53" s="10"/>
      <c r="N53" s="37"/>
      <c r="O53" s="38"/>
      <c r="P53" s="37"/>
      <c r="Q53" s="39"/>
      <c r="R53" s="33"/>
    </row>
    <row r="54" spans="1:18" ht="15" thickBot="1">
      <c r="A54" s="40">
        <f>+C54</f>
        <v>5</v>
      </c>
      <c r="B54" s="25" t="s">
        <v>29</v>
      </c>
      <c r="C54" s="26">
        <f>+C42+1</f>
        <v>5</v>
      </c>
      <c r="D54" s="25" t="s">
        <v>30</v>
      </c>
      <c r="E54" s="41">
        <f>VLOOKUP(C54,'[1]Dr. Ambedkar '!A$1:AA$65536,11,0)</f>
        <v>28</v>
      </c>
      <c r="F54" s="25" t="s">
        <v>31</v>
      </c>
      <c r="G54" s="27">
        <f>VLOOKUP(C54,'[1]Dr. Ambedkar '!A$1:AA$65536,13,0)</f>
        <v>10764</v>
      </c>
      <c r="H54" s="26">
        <f>VLOOKUP(C54,'[1]Dr. Ambedkar '!A$1:AA$65536,20,0)</f>
        <v>10764</v>
      </c>
      <c r="I54" s="25" t="s">
        <v>32</v>
      </c>
      <c r="J54" s="28">
        <f>VLOOKUP(C54,'[1]Dr. Ambedkar '!A$1:AZ$65536,27,0)</f>
        <v>188</v>
      </c>
      <c r="K54" s="34"/>
      <c r="L54" s="42">
        <f>VLOOKUP(C54,'[1]Dr. Ambedkar '!A$1:AZ$65536,31,0)</f>
        <v>0</v>
      </c>
      <c r="M54" s="10"/>
      <c r="N54" s="43" t="s">
        <v>33</v>
      </c>
      <c r="O54" s="44">
        <f>VLOOKUP(C54,'[1]Dr. Ambedkar '!A$1:AZ$65536,33,0)</f>
        <v>0</v>
      </c>
      <c r="P54" s="43" t="s">
        <v>34</v>
      </c>
      <c r="Q54" s="45">
        <f>VLOOKUP(C54,'[1]Dr. Ambedkar '!A$1:AZ$65536,36,0)</f>
        <v>0</v>
      </c>
      <c r="R54" s="33"/>
    </row>
    <row r="55" spans="1:18" ht="14.25">
      <c r="A55" s="46"/>
      <c r="B55" s="25" t="s">
        <v>35</v>
      </c>
      <c r="C55" s="26" t="str">
        <f>VLOOKUP(C54,'[1]Dr. Ambedkar '!A$1:AA$65536,6,0)</f>
        <v>Deepak Kumar Jha</v>
      </c>
      <c r="D55" s="25" t="s">
        <v>36</v>
      </c>
      <c r="E55" s="41">
        <f>VLOOKUP(C54,'[1]Dr. Ambedkar '!A$1:AA$65536,12,0)</f>
        <v>28</v>
      </c>
      <c r="F55" s="25" t="s">
        <v>37</v>
      </c>
      <c r="G55" s="27">
        <f>VLOOKUP(C54,'[1]Dr. Ambedkar '!A$1:AA$65536,14,0)</f>
        <v>0</v>
      </c>
      <c r="H55" s="26">
        <f>VLOOKUP(C54,'[1]Dr. Ambedkar '!A$1:AA$65536,21,0)</f>
        <v>0</v>
      </c>
      <c r="I55" s="25" t="s">
        <v>38</v>
      </c>
      <c r="J55" s="28">
        <f>VLOOKUP(C54,'[1]Dr. Ambedkar '!A$1:AZ$65536,28,0)</f>
        <v>1292</v>
      </c>
      <c r="K55" s="29"/>
      <c r="L55" s="74"/>
      <c r="M55" s="10"/>
      <c r="N55" s="43" t="s">
        <v>39</v>
      </c>
      <c r="O55" s="44">
        <f>VLOOKUP(C54,'[1]Dr. Ambedkar '!A$1:AZ$65536,34,0)</f>
        <v>0</v>
      </c>
      <c r="P55" s="43" t="s">
        <v>40</v>
      </c>
      <c r="Q55" s="45">
        <f>VLOOKUP(C54,'[1]Dr. Ambedkar '!A$1:AZ$65536,37,0)</f>
        <v>0</v>
      </c>
      <c r="R55" s="33"/>
    </row>
    <row r="56" spans="1:18" ht="14.25">
      <c r="A56" s="46"/>
      <c r="B56" s="25" t="s">
        <v>41</v>
      </c>
      <c r="C56" s="26" t="str">
        <f>VLOOKUP(C54,'[1]Dr. Ambedkar '!A$1:AA$65536,7,0)</f>
        <v>Sh. Kailash Dhar Jha</v>
      </c>
      <c r="D56" s="25" t="s">
        <v>34</v>
      </c>
      <c r="E56" s="41" t="str">
        <f>VLOOKUP(C54,'[1]Dr. Ambedkar '!A$1:AA$65536,4,0)</f>
        <v>United Bank of India</v>
      </c>
      <c r="F56" s="25" t="s">
        <v>42</v>
      </c>
      <c r="G56" s="27">
        <f>VLOOKUP(C54,'[1]Dr. Ambedkar '!A$1:AA$65536,15,0)</f>
        <v>0</v>
      </c>
      <c r="H56" s="26">
        <f>VLOOKUP(C54,'[1]Dr. Ambedkar '!A$1:AA$65536,22,0)</f>
        <v>0</v>
      </c>
      <c r="I56" s="25"/>
      <c r="J56" s="28"/>
      <c r="K56" s="29"/>
      <c r="L56" s="74"/>
      <c r="M56" s="10"/>
      <c r="N56" s="43" t="s">
        <v>43</v>
      </c>
      <c r="O56" s="44">
        <f>VLOOKUP(C54,'[1]Dr. Ambedkar '!A$1:AZ$65536,35,0)</f>
        <v>0</v>
      </c>
      <c r="P56" s="43" t="s">
        <v>44</v>
      </c>
      <c r="Q56" s="45">
        <f>VLOOKUP(C54,'[1]Dr. Ambedkar '!A$1:AZ$65536,38,0)</f>
        <v>0</v>
      </c>
      <c r="R56" s="33"/>
    </row>
    <row r="57" spans="1:18" ht="14.25">
      <c r="A57" s="46"/>
      <c r="B57" s="25" t="s">
        <v>45</v>
      </c>
      <c r="C57" s="26" t="str">
        <f>VLOOKUP(C54,'[1]Dr. Ambedkar '!A$1:AA$65536,8,0)</f>
        <v>Security Guard</v>
      </c>
      <c r="D57" s="25" t="s">
        <v>46</v>
      </c>
      <c r="E57" s="41" t="str">
        <f>VLOOKUP(C54,'[1]Dr. Ambedkar '!A$1:AA$65536,5,0)</f>
        <v>0357010155151</v>
      </c>
      <c r="F57" s="25" t="s">
        <v>47</v>
      </c>
      <c r="G57" s="27">
        <f>VLOOKUP(C54,'[1]Dr. Ambedkar '!A$1:AA$65536,16,0)</f>
        <v>0</v>
      </c>
      <c r="H57" s="26">
        <f>VLOOKUP(C54,'[1]Dr. Ambedkar '!A$1:AA$65536,23,0)</f>
        <v>0</v>
      </c>
      <c r="I57" s="25"/>
      <c r="J57" s="28"/>
      <c r="K57" s="29"/>
      <c r="L57" s="74"/>
      <c r="M57" s="10"/>
      <c r="N57" s="48"/>
      <c r="O57" s="49"/>
      <c r="P57" s="48"/>
      <c r="Q57" s="50"/>
      <c r="R57" s="33"/>
    </row>
    <row r="58" spans="1:18" ht="15" thickBot="1">
      <c r="A58" s="46"/>
      <c r="B58" s="25" t="s">
        <v>48</v>
      </c>
      <c r="C58" s="26">
        <f>VLOOKUP(C54,'[1]Dr. Ambedkar '!A$1:AA$65536,9,0)</f>
        <v>2016403065</v>
      </c>
      <c r="D58" s="25"/>
      <c r="E58" s="26"/>
      <c r="F58" s="25" t="str">
        <f>F46</f>
        <v>Bonus</v>
      </c>
      <c r="G58" s="27">
        <f>VLOOKUP(C54,'[1]Dr. Ambedkar '!A$1:AA$65536,17,0)</f>
        <v>0</v>
      </c>
      <c r="H58" s="26">
        <f>VLOOKUP(C54,'[1]Dr. Ambedkar '!A$1:AA$65536,24,0)</f>
        <v>0</v>
      </c>
      <c r="I58" s="25"/>
      <c r="J58" s="28"/>
      <c r="K58" s="29"/>
      <c r="L58" s="74"/>
      <c r="M58" s="10"/>
      <c r="N58" s="51"/>
      <c r="O58" s="52"/>
      <c r="P58" s="51"/>
      <c r="Q58" s="53"/>
      <c r="R58" s="54"/>
    </row>
    <row r="59" spans="1:18" ht="15" thickBot="1">
      <c r="A59" s="46"/>
      <c r="B59" s="55" t="s">
        <v>50</v>
      </c>
      <c r="C59" s="56">
        <f>VLOOKUP(C54,'[1]Dr. Ambedkar '!A$1:AA$65536,10,0)</f>
        <v>100979947933</v>
      </c>
      <c r="D59" s="55"/>
      <c r="E59" s="57"/>
      <c r="F59" s="55"/>
      <c r="G59" s="58"/>
      <c r="H59" s="57"/>
      <c r="I59" s="55"/>
      <c r="J59" s="59"/>
      <c r="K59" s="60"/>
      <c r="L59" s="74"/>
      <c r="M59" s="10"/>
      <c r="N59" s="61"/>
      <c r="O59" s="62"/>
      <c r="P59" s="63"/>
      <c r="Q59" s="63"/>
      <c r="R59" s="64"/>
    </row>
    <row r="60" spans="1:18" ht="15" thickBot="1">
      <c r="A60" s="65"/>
      <c r="B60" s="66" t="s">
        <v>51</v>
      </c>
      <c r="C60" s="67"/>
      <c r="D60" s="67"/>
      <c r="E60" s="68"/>
      <c r="F60" s="55"/>
      <c r="G60" s="58">
        <f>VLOOKUP(C54,'[1]Dr. Ambedkar '!A$1:AA$65536,18,0)</f>
        <v>10764</v>
      </c>
      <c r="H60" s="58">
        <f>VLOOKUP(C54,'[1]Dr. Ambedkar '!A$1:AA$65536,25,0)</f>
        <v>10764</v>
      </c>
      <c r="I60" s="55"/>
      <c r="J60" s="59">
        <f>SUM(J54:J57)</f>
        <v>1480</v>
      </c>
      <c r="K60" s="42">
        <f>VLOOKUP(C54,'[1]Dr. Ambedkar '!A$1:AZ$65536,30,0)</f>
        <v>9284</v>
      </c>
      <c r="L60" s="69"/>
      <c r="M60" s="10"/>
      <c r="N60" s="70" t="s">
        <v>52</v>
      </c>
      <c r="O60" s="71">
        <f>SUM(O54:O57)</f>
        <v>0</v>
      </c>
      <c r="P60" s="70" t="s">
        <v>52</v>
      </c>
      <c r="Q60" s="72">
        <f>K60-O60</f>
        <v>9284</v>
      </c>
      <c r="R60" s="73">
        <f>K60-O60-Q60</f>
        <v>0</v>
      </c>
    </row>
    <row r="61" spans="1:18" ht="12.75" thickBot="1"/>
    <row r="62" spans="1:18" ht="15.75" customHeight="1" thickBot="1">
      <c r="A62" s="3" t="s">
        <v>0</v>
      </c>
      <c r="B62" s="4"/>
      <c r="C62" s="4"/>
      <c r="D62" s="5"/>
      <c r="E62" s="3" t="s">
        <v>1</v>
      </c>
      <c r="F62" s="4"/>
      <c r="G62" s="4"/>
      <c r="H62" s="5"/>
      <c r="I62" s="6" t="s">
        <v>2</v>
      </c>
      <c r="J62" s="7"/>
      <c r="K62" s="8">
        <v>42705</v>
      </c>
      <c r="L62" s="9"/>
      <c r="M62" s="10"/>
      <c r="N62" s="6" t="s">
        <v>2</v>
      </c>
      <c r="O62" s="7"/>
      <c r="P62" s="11">
        <v>42705</v>
      </c>
      <c r="Q62" s="12"/>
      <c r="R62" s="13"/>
    </row>
    <row r="63" spans="1:18" ht="14.25">
      <c r="A63" s="14" t="s">
        <v>3</v>
      </c>
      <c r="B63" s="15" t="s">
        <v>4</v>
      </c>
      <c r="C63" s="16"/>
      <c r="D63" s="15" t="s">
        <v>5</v>
      </c>
      <c r="E63" s="16"/>
      <c r="F63" s="14" t="s">
        <v>6</v>
      </c>
      <c r="G63" s="17" t="s">
        <v>7</v>
      </c>
      <c r="H63" s="18" t="s">
        <v>8</v>
      </c>
      <c r="I63" s="15" t="s">
        <v>9</v>
      </c>
      <c r="J63" s="19"/>
      <c r="K63" s="20" t="s">
        <v>10</v>
      </c>
      <c r="L63" s="20" t="s">
        <v>11</v>
      </c>
      <c r="M63" s="10"/>
      <c r="N63" s="21" t="s">
        <v>12</v>
      </c>
      <c r="O63" s="22"/>
      <c r="P63" s="21" t="s">
        <v>13</v>
      </c>
      <c r="Q63" s="23"/>
      <c r="R63" s="24" t="s">
        <v>14</v>
      </c>
    </row>
    <row r="64" spans="1:18" ht="14.25">
      <c r="A64" s="25" t="s">
        <v>15</v>
      </c>
      <c r="B64" s="25" t="s">
        <v>16</v>
      </c>
      <c r="C64" s="26" t="s">
        <v>17</v>
      </c>
      <c r="D64" s="25" t="s">
        <v>18</v>
      </c>
      <c r="E64" s="26" t="s">
        <v>19</v>
      </c>
      <c r="F64" s="25" t="s">
        <v>20</v>
      </c>
      <c r="G64" s="27" t="s">
        <v>21</v>
      </c>
      <c r="H64" s="26" t="s">
        <v>22</v>
      </c>
      <c r="I64" s="25" t="s">
        <v>23</v>
      </c>
      <c r="J64" s="28" t="s">
        <v>24</v>
      </c>
      <c r="K64" s="29" t="s">
        <v>25</v>
      </c>
      <c r="L64" s="29" t="s">
        <v>26</v>
      </c>
      <c r="M64" s="10"/>
      <c r="N64" s="30" t="s">
        <v>27</v>
      </c>
      <c r="O64" s="31"/>
      <c r="P64" s="30" t="s">
        <v>28</v>
      </c>
      <c r="Q64" s="32"/>
      <c r="R64" s="33">
        <v>0</v>
      </c>
    </row>
    <row r="65" spans="1:18" ht="15" thickBot="1">
      <c r="A65" s="34"/>
      <c r="B65" s="34"/>
      <c r="C65" s="35"/>
      <c r="D65" s="34"/>
      <c r="E65" s="35"/>
      <c r="F65" s="25"/>
      <c r="G65" s="27"/>
      <c r="H65" s="26"/>
      <c r="I65" s="25"/>
      <c r="J65" s="28"/>
      <c r="K65" s="29"/>
      <c r="L65" s="29"/>
      <c r="M65" s="10"/>
      <c r="N65" s="37"/>
      <c r="O65" s="38"/>
      <c r="P65" s="37"/>
      <c r="Q65" s="39"/>
      <c r="R65" s="33"/>
    </row>
    <row r="66" spans="1:18" ht="15" thickBot="1">
      <c r="A66" s="40">
        <f>+C66</f>
        <v>6</v>
      </c>
      <c r="B66" s="25" t="s">
        <v>29</v>
      </c>
      <c r="C66" s="26">
        <f>+C54+1</f>
        <v>6</v>
      </c>
      <c r="D66" s="25" t="s">
        <v>30</v>
      </c>
      <c r="E66" s="41">
        <f>VLOOKUP(C66,'[1]Dr. Ambedkar '!A$1:AA$65536,11,0)</f>
        <v>28</v>
      </c>
      <c r="F66" s="25" t="s">
        <v>31</v>
      </c>
      <c r="G66" s="27">
        <f>VLOOKUP(C66,'[1]Dr. Ambedkar '!A$1:AA$65536,13,0)</f>
        <v>10764</v>
      </c>
      <c r="H66" s="26">
        <f>VLOOKUP(C66,'[1]Dr. Ambedkar '!A$1:AA$65536,20,0)</f>
        <v>10764</v>
      </c>
      <c r="I66" s="25" t="s">
        <v>32</v>
      </c>
      <c r="J66" s="28">
        <f>VLOOKUP(C66,'[1]Dr. Ambedkar '!A$1:AZ$65536,27,0)</f>
        <v>188</v>
      </c>
      <c r="K66" s="34"/>
      <c r="L66" s="42">
        <f>VLOOKUP(C66,'[1]Dr. Ambedkar '!A$1:AZ$65536,31,0)</f>
        <v>0</v>
      </c>
      <c r="M66" s="10"/>
      <c r="N66" s="43" t="s">
        <v>33</v>
      </c>
      <c r="O66" s="44">
        <f>VLOOKUP(C66,'[1]Dr. Ambedkar '!A$1:AZ$65536,33,0)</f>
        <v>0</v>
      </c>
      <c r="P66" s="43" t="s">
        <v>34</v>
      </c>
      <c r="Q66" s="45">
        <f>VLOOKUP(C66,'[1]Dr. Ambedkar '!A$1:AZ$65536,36,0)</f>
        <v>0</v>
      </c>
      <c r="R66" s="33"/>
    </row>
    <row r="67" spans="1:18" ht="14.25">
      <c r="A67" s="46"/>
      <c r="B67" s="25" t="s">
        <v>35</v>
      </c>
      <c r="C67" s="26" t="str">
        <f>VLOOKUP(C66,'[1]Dr. Ambedkar '!A$1:AA$65536,6,0)</f>
        <v>Harpal Singh</v>
      </c>
      <c r="D67" s="25" t="s">
        <v>36</v>
      </c>
      <c r="E67" s="41">
        <f>VLOOKUP(C66,'[1]Dr. Ambedkar '!A$1:AA$65536,12,0)</f>
        <v>28</v>
      </c>
      <c r="F67" s="25" t="s">
        <v>37</v>
      </c>
      <c r="G67" s="27">
        <f>VLOOKUP(C66,'[1]Dr. Ambedkar '!A$1:AA$65536,14,0)</f>
        <v>0</v>
      </c>
      <c r="H67" s="26">
        <f>VLOOKUP(C66,'[1]Dr. Ambedkar '!A$1:AA$65536,21,0)</f>
        <v>0</v>
      </c>
      <c r="I67" s="25" t="s">
        <v>38</v>
      </c>
      <c r="J67" s="28">
        <f>VLOOKUP(C66,'[1]Dr. Ambedkar '!A$1:AZ$65536,28,0)</f>
        <v>1292</v>
      </c>
      <c r="K67" s="29"/>
      <c r="L67" s="74"/>
      <c r="M67" s="10"/>
      <c r="N67" s="43" t="s">
        <v>39</v>
      </c>
      <c r="O67" s="44">
        <f>VLOOKUP(C66,'[1]Dr. Ambedkar '!A$1:AZ$65536,34,0)</f>
        <v>0</v>
      </c>
      <c r="P67" s="43" t="s">
        <v>40</v>
      </c>
      <c r="Q67" s="45">
        <f>VLOOKUP(C66,'[1]Dr. Ambedkar '!A$1:AZ$65536,37,0)</f>
        <v>0</v>
      </c>
      <c r="R67" s="33"/>
    </row>
    <row r="68" spans="1:18" ht="14.25">
      <c r="A68" s="46"/>
      <c r="B68" s="25" t="s">
        <v>41</v>
      </c>
      <c r="C68" s="26" t="str">
        <f>VLOOKUP(C66,'[1]Dr. Ambedkar '!A$1:AA$65536,7,0)</f>
        <v>Sh. Jeeva Ram</v>
      </c>
      <c r="D68" s="25" t="s">
        <v>34</v>
      </c>
      <c r="E68" s="41" t="str">
        <f>VLOOKUP(C66,'[1]Dr. Ambedkar '!A$1:AA$65536,4,0)</f>
        <v>United Bank of India</v>
      </c>
      <c r="F68" s="25" t="s">
        <v>42</v>
      </c>
      <c r="G68" s="27">
        <f>VLOOKUP(C66,'[1]Dr. Ambedkar '!A$1:AA$65536,15,0)</f>
        <v>0</v>
      </c>
      <c r="H68" s="26">
        <f>VLOOKUP(C66,'[1]Dr. Ambedkar '!A$1:AA$65536,22,0)</f>
        <v>0</v>
      </c>
      <c r="I68" s="25"/>
      <c r="J68" s="28"/>
      <c r="K68" s="29"/>
      <c r="L68" s="74"/>
      <c r="M68" s="10"/>
      <c r="N68" s="43" t="s">
        <v>43</v>
      </c>
      <c r="O68" s="44">
        <f>VLOOKUP(C66,'[1]Dr. Ambedkar '!A$1:AZ$65536,35,0)</f>
        <v>0</v>
      </c>
      <c r="P68" s="43" t="s">
        <v>44</v>
      </c>
      <c r="Q68" s="45">
        <f>VLOOKUP(C66,'[1]Dr. Ambedkar '!A$1:AZ$65536,38,0)</f>
        <v>0</v>
      </c>
      <c r="R68" s="33"/>
    </row>
    <row r="69" spans="1:18" ht="14.25">
      <c r="A69" s="46"/>
      <c r="B69" s="25" t="s">
        <v>45</v>
      </c>
      <c r="C69" s="26" t="str">
        <f>VLOOKUP(C66,'[1]Dr. Ambedkar '!A$1:AA$65536,8,0)</f>
        <v>Security Guard</v>
      </c>
      <c r="D69" s="25" t="s">
        <v>46</v>
      </c>
      <c r="E69" s="41" t="str">
        <f>VLOOKUP(C66,'[1]Dr. Ambedkar '!A$1:AA$65536,5,0)</f>
        <v>0357010128551</v>
      </c>
      <c r="F69" s="25" t="s">
        <v>47</v>
      </c>
      <c r="G69" s="27">
        <f>VLOOKUP(C66,'[1]Dr. Ambedkar '!A$1:AA$65536,16,0)</f>
        <v>0</v>
      </c>
      <c r="H69" s="26">
        <f>VLOOKUP(C66,'[1]Dr. Ambedkar '!A$1:AA$65536,23,0)</f>
        <v>0</v>
      </c>
      <c r="I69" s="25"/>
      <c r="J69" s="28"/>
      <c r="K69" s="29"/>
      <c r="L69" s="74"/>
      <c r="M69" s="10"/>
      <c r="N69" s="48"/>
      <c r="O69" s="49"/>
      <c r="P69" s="48"/>
      <c r="Q69" s="50"/>
      <c r="R69" s="33"/>
    </row>
    <row r="70" spans="1:18" ht="15" thickBot="1">
      <c r="A70" s="46"/>
      <c r="B70" s="25" t="s">
        <v>48</v>
      </c>
      <c r="C70" s="26">
        <f>VLOOKUP(C66,'[1]Dr. Ambedkar '!A$1:AA$65536,9,0)</f>
        <v>1013031736</v>
      </c>
      <c r="D70" s="25"/>
      <c r="E70" s="26"/>
      <c r="F70" s="25" t="str">
        <f>F58</f>
        <v>Bonus</v>
      </c>
      <c r="G70" s="27">
        <f>VLOOKUP(C66,'[1]Dr. Ambedkar '!A$1:AA$65536,17,0)</f>
        <v>0</v>
      </c>
      <c r="H70" s="26">
        <f>VLOOKUP(C66,'[1]Dr. Ambedkar '!A$1:AA$65536,24,0)</f>
        <v>0</v>
      </c>
      <c r="I70" s="25"/>
      <c r="J70" s="28"/>
      <c r="K70" s="29"/>
      <c r="L70" s="74"/>
      <c r="M70" s="10"/>
      <c r="N70" s="51"/>
      <c r="O70" s="52"/>
      <c r="P70" s="51"/>
      <c r="Q70" s="53"/>
      <c r="R70" s="54"/>
    </row>
    <row r="71" spans="1:18" ht="15" thickBot="1">
      <c r="A71" s="46"/>
      <c r="B71" s="55" t="s">
        <v>50</v>
      </c>
      <c r="C71" s="56">
        <f>VLOOKUP(C66,'[1]Dr. Ambedkar '!A$1:AA$65536,10,0)</f>
        <v>100965230659</v>
      </c>
      <c r="D71" s="55"/>
      <c r="E71" s="57"/>
      <c r="F71" s="55"/>
      <c r="G71" s="58"/>
      <c r="H71" s="57"/>
      <c r="I71" s="55"/>
      <c r="J71" s="59"/>
      <c r="K71" s="60"/>
      <c r="L71" s="74"/>
      <c r="M71" s="10"/>
      <c r="N71" s="61"/>
      <c r="O71" s="62"/>
      <c r="P71" s="63"/>
      <c r="Q71" s="63"/>
      <c r="R71" s="64"/>
    </row>
    <row r="72" spans="1:18" ht="15" thickBot="1">
      <c r="A72" s="65"/>
      <c r="B72" s="66" t="s">
        <v>51</v>
      </c>
      <c r="C72" s="67"/>
      <c r="D72" s="67"/>
      <c r="E72" s="68"/>
      <c r="F72" s="55"/>
      <c r="G72" s="58">
        <f>VLOOKUP(C66,'[1]Dr. Ambedkar '!A$1:AA$65536,18,0)</f>
        <v>10764</v>
      </c>
      <c r="H72" s="58">
        <f>VLOOKUP(C66,'[1]Dr. Ambedkar '!A$1:AA$65536,25,0)</f>
        <v>10764</v>
      </c>
      <c r="I72" s="55"/>
      <c r="J72" s="59">
        <f>SUM(J66:J69)</f>
        <v>1480</v>
      </c>
      <c r="K72" s="42">
        <f>VLOOKUP(C66,'[1]Dr. Ambedkar '!A$1:AZ$65536,30,0)</f>
        <v>9284</v>
      </c>
      <c r="L72" s="69"/>
      <c r="M72" s="10"/>
      <c r="N72" s="70" t="s">
        <v>52</v>
      </c>
      <c r="O72" s="71">
        <f>SUM(O66:O69)</f>
        <v>0</v>
      </c>
      <c r="P72" s="70" t="s">
        <v>52</v>
      </c>
      <c r="Q72" s="72">
        <f>K72-O72</f>
        <v>9284</v>
      </c>
      <c r="R72" s="73">
        <f>K72-O72-Q72</f>
        <v>0</v>
      </c>
    </row>
    <row r="73" spans="1:18" ht="12.75" thickBot="1"/>
    <row r="74" spans="1:18" ht="15.75" customHeight="1" thickBot="1">
      <c r="A74" s="3" t="s">
        <v>0</v>
      </c>
      <c r="B74" s="4"/>
      <c r="C74" s="4"/>
      <c r="D74" s="5"/>
      <c r="E74" s="3" t="s">
        <v>1</v>
      </c>
      <c r="F74" s="4"/>
      <c r="G74" s="4"/>
      <c r="H74" s="5"/>
      <c r="I74" s="6" t="s">
        <v>2</v>
      </c>
      <c r="J74" s="7"/>
      <c r="K74" s="8">
        <v>42705</v>
      </c>
      <c r="L74" s="9"/>
      <c r="M74" s="10"/>
      <c r="N74" s="6" t="s">
        <v>2</v>
      </c>
      <c r="O74" s="7"/>
      <c r="P74" s="11">
        <v>42705</v>
      </c>
      <c r="Q74" s="12"/>
      <c r="R74" s="13"/>
    </row>
    <row r="75" spans="1:18" ht="14.25">
      <c r="A75" s="14" t="s">
        <v>3</v>
      </c>
      <c r="B75" s="15" t="s">
        <v>4</v>
      </c>
      <c r="C75" s="16"/>
      <c r="D75" s="15" t="s">
        <v>5</v>
      </c>
      <c r="E75" s="16"/>
      <c r="F75" s="14" t="s">
        <v>6</v>
      </c>
      <c r="G75" s="17" t="s">
        <v>7</v>
      </c>
      <c r="H75" s="18" t="s">
        <v>8</v>
      </c>
      <c r="I75" s="15" t="s">
        <v>9</v>
      </c>
      <c r="J75" s="19"/>
      <c r="K75" s="20" t="s">
        <v>10</v>
      </c>
      <c r="L75" s="20" t="s">
        <v>11</v>
      </c>
      <c r="M75" s="10"/>
      <c r="N75" s="21" t="s">
        <v>12</v>
      </c>
      <c r="O75" s="22"/>
      <c r="P75" s="21" t="s">
        <v>13</v>
      </c>
      <c r="Q75" s="23"/>
      <c r="R75" s="24" t="s">
        <v>14</v>
      </c>
    </row>
    <row r="76" spans="1:18" ht="14.25">
      <c r="A76" s="25" t="s">
        <v>15</v>
      </c>
      <c r="B76" s="25" t="s">
        <v>16</v>
      </c>
      <c r="C76" s="26" t="s">
        <v>17</v>
      </c>
      <c r="D76" s="25" t="s">
        <v>18</v>
      </c>
      <c r="E76" s="26" t="s">
        <v>19</v>
      </c>
      <c r="F76" s="25" t="s">
        <v>20</v>
      </c>
      <c r="G76" s="27" t="s">
        <v>21</v>
      </c>
      <c r="H76" s="26" t="s">
        <v>22</v>
      </c>
      <c r="I76" s="25" t="s">
        <v>23</v>
      </c>
      <c r="J76" s="28" t="s">
        <v>24</v>
      </c>
      <c r="K76" s="29" t="s">
        <v>25</v>
      </c>
      <c r="L76" s="29" t="s">
        <v>26</v>
      </c>
      <c r="M76" s="10"/>
      <c r="N76" s="30" t="s">
        <v>27</v>
      </c>
      <c r="O76" s="31"/>
      <c r="P76" s="30" t="s">
        <v>28</v>
      </c>
      <c r="Q76" s="32"/>
      <c r="R76" s="33">
        <v>0</v>
      </c>
    </row>
    <row r="77" spans="1:18" ht="15" thickBot="1">
      <c r="A77" s="34"/>
      <c r="B77" s="34"/>
      <c r="C77" s="35"/>
      <c r="D77" s="34"/>
      <c r="E77" s="35"/>
      <c r="F77" s="25"/>
      <c r="G77" s="27"/>
      <c r="H77" s="26"/>
      <c r="I77" s="25"/>
      <c r="J77" s="28"/>
      <c r="K77" s="29"/>
      <c r="L77" s="29"/>
      <c r="M77" s="10"/>
      <c r="N77" s="37"/>
      <c r="O77" s="38"/>
      <c r="P77" s="37"/>
      <c r="Q77" s="39"/>
      <c r="R77" s="33"/>
    </row>
    <row r="78" spans="1:18" ht="15" thickBot="1">
      <c r="A78" s="40">
        <f>+C78</f>
        <v>7</v>
      </c>
      <c r="B78" s="25" t="s">
        <v>29</v>
      </c>
      <c r="C78" s="26">
        <f>+C66+1</f>
        <v>7</v>
      </c>
      <c r="D78" s="25" t="s">
        <v>30</v>
      </c>
      <c r="E78" s="41">
        <f>VLOOKUP(C78,'[1]Dr. Ambedkar '!A$1:AA$65536,11,0)</f>
        <v>28</v>
      </c>
      <c r="F78" s="25" t="s">
        <v>31</v>
      </c>
      <c r="G78" s="27">
        <f>VLOOKUP(C78,'[1]Dr. Ambedkar '!A$1:AA$65536,13,0)</f>
        <v>10764</v>
      </c>
      <c r="H78" s="26">
        <f>VLOOKUP(C78,'[1]Dr. Ambedkar '!A$1:AA$65536,20,0)</f>
        <v>10380</v>
      </c>
      <c r="I78" s="25" t="s">
        <v>32</v>
      </c>
      <c r="J78" s="28">
        <f>VLOOKUP(C78,'[1]Dr. Ambedkar '!A$1:AZ$65536,27,0)</f>
        <v>182</v>
      </c>
      <c r="K78" s="34"/>
      <c r="L78" s="42">
        <f>VLOOKUP(C78,'[1]Dr. Ambedkar '!A$1:AZ$65536,31,0)</f>
        <v>0</v>
      </c>
      <c r="M78" s="10"/>
      <c r="N78" s="43" t="s">
        <v>33</v>
      </c>
      <c r="O78" s="44">
        <f>VLOOKUP(C78,'[1]Dr. Ambedkar '!A$1:AZ$65536,33,0)</f>
        <v>0</v>
      </c>
      <c r="P78" s="43" t="s">
        <v>34</v>
      </c>
      <c r="Q78" s="45">
        <f>VLOOKUP(C78,'[1]Dr. Ambedkar '!A$1:AZ$65536,36,0)</f>
        <v>0</v>
      </c>
      <c r="R78" s="33"/>
    </row>
    <row r="79" spans="1:18" ht="14.25">
      <c r="A79" s="46"/>
      <c r="B79" s="25" t="s">
        <v>35</v>
      </c>
      <c r="C79" s="26" t="str">
        <f>VLOOKUP(C78,'[1]Dr. Ambedkar '!A$1:AA$65536,6,0)</f>
        <v>Jas Ram</v>
      </c>
      <c r="D79" s="25" t="s">
        <v>36</v>
      </c>
      <c r="E79" s="41">
        <f>VLOOKUP(C78,'[1]Dr. Ambedkar '!A$1:AA$65536,12,0)</f>
        <v>27</v>
      </c>
      <c r="F79" s="25" t="s">
        <v>37</v>
      </c>
      <c r="G79" s="27">
        <f>VLOOKUP(C78,'[1]Dr. Ambedkar '!A$1:AA$65536,14,0)</f>
        <v>0</v>
      </c>
      <c r="H79" s="26">
        <f>VLOOKUP(C78,'[1]Dr. Ambedkar '!A$1:AA$65536,21,0)</f>
        <v>0</v>
      </c>
      <c r="I79" s="25" t="s">
        <v>38</v>
      </c>
      <c r="J79" s="28">
        <f>VLOOKUP(C78,'[1]Dr. Ambedkar '!A$1:AZ$65536,28,0)</f>
        <v>1246</v>
      </c>
      <c r="K79" s="29"/>
      <c r="L79" s="74"/>
      <c r="M79" s="10"/>
      <c r="N79" s="43" t="s">
        <v>39</v>
      </c>
      <c r="O79" s="44">
        <f>VLOOKUP(C78,'[1]Dr. Ambedkar '!A$1:AZ$65536,34,0)</f>
        <v>0</v>
      </c>
      <c r="P79" s="43" t="s">
        <v>40</v>
      </c>
      <c r="Q79" s="45">
        <f>VLOOKUP(C78,'[1]Dr. Ambedkar '!A$1:AZ$65536,37,0)</f>
        <v>0</v>
      </c>
      <c r="R79" s="33"/>
    </row>
    <row r="80" spans="1:18" ht="14.25">
      <c r="A80" s="46"/>
      <c r="B80" s="25" t="s">
        <v>41</v>
      </c>
      <c r="C80" s="26" t="str">
        <f>VLOOKUP(C78,'[1]Dr. Ambedkar '!A$1:AA$65536,7,0)</f>
        <v>Sh. Bhule Ram</v>
      </c>
      <c r="D80" s="25" t="s">
        <v>34</v>
      </c>
      <c r="E80" s="41" t="str">
        <f>VLOOKUP(C78,'[1]Dr. Ambedkar '!A$1:AA$65536,4,0)</f>
        <v>United Bank of India</v>
      </c>
      <c r="F80" s="25" t="s">
        <v>42</v>
      </c>
      <c r="G80" s="27">
        <f>VLOOKUP(C78,'[1]Dr. Ambedkar '!A$1:AA$65536,15,0)</f>
        <v>0</v>
      </c>
      <c r="H80" s="26">
        <f>VLOOKUP(C78,'[1]Dr. Ambedkar '!A$1:AA$65536,22,0)</f>
        <v>0</v>
      </c>
      <c r="I80" s="25"/>
      <c r="J80" s="28"/>
      <c r="K80" s="29"/>
      <c r="L80" s="74"/>
      <c r="M80" s="10"/>
      <c r="N80" s="43" t="s">
        <v>43</v>
      </c>
      <c r="O80" s="44">
        <f>VLOOKUP(C78,'[1]Dr. Ambedkar '!A$1:AZ$65536,35,0)</f>
        <v>0</v>
      </c>
      <c r="P80" s="43" t="s">
        <v>44</v>
      </c>
      <c r="Q80" s="45">
        <f>VLOOKUP(C78,'[1]Dr. Ambedkar '!A$1:AZ$65536,38,0)</f>
        <v>0</v>
      </c>
      <c r="R80" s="33"/>
    </row>
    <row r="81" spans="1:18" ht="14.25">
      <c r="A81" s="46"/>
      <c r="B81" s="25" t="s">
        <v>45</v>
      </c>
      <c r="C81" s="26" t="str">
        <f>VLOOKUP(C78,'[1]Dr. Ambedkar '!A$1:AA$65536,8,0)</f>
        <v>Security Guard</v>
      </c>
      <c r="D81" s="25" t="s">
        <v>46</v>
      </c>
      <c r="E81" s="41" t="str">
        <f>VLOOKUP(C78,'[1]Dr. Ambedkar '!A$1:AA$65536,5,0)</f>
        <v>0357010155045</v>
      </c>
      <c r="F81" s="25" t="s">
        <v>47</v>
      </c>
      <c r="G81" s="27">
        <f>VLOOKUP(C78,'[1]Dr. Ambedkar '!A$1:AA$65536,16,0)</f>
        <v>0</v>
      </c>
      <c r="H81" s="26">
        <f>VLOOKUP(C78,'[1]Dr. Ambedkar '!A$1:AA$65536,23,0)</f>
        <v>0</v>
      </c>
      <c r="I81" s="25"/>
      <c r="J81" s="28"/>
      <c r="K81" s="29"/>
      <c r="L81" s="74"/>
      <c r="M81" s="10"/>
      <c r="N81" s="48"/>
      <c r="O81" s="49"/>
      <c r="P81" s="48"/>
      <c r="Q81" s="50"/>
      <c r="R81" s="33"/>
    </row>
    <row r="82" spans="1:18" ht="15" thickBot="1">
      <c r="A82" s="46"/>
      <c r="B82" s="25" t="s">
        <v>48</v>
      </c>
      <c r="C82" s="26">
        <f>VLOOKUP(C78,'[1]Dr. Ambedkar '!A$1:AA$65536,9,0)</f>
        <v>2016403321</v>
      </c>
      <c r="D82" s="25"/>
      <c r="E82" s="26"/>
      <c r="F82" s="25" t="str">
        <f>F70</f>
        <v>Bonus</v>
      </c>
      <c r="G82" s="27">
        <f>VLOOKUP(C78,'[1]Dr. Ambedkar '!A$1:AA$65536,17,0)</f>
        <v>0</v>
      </c>
      <c r="H82" s="26">
        <f>VLOOKUP(C78,'[1]Dr. Ambedkar '!A$1:AA$65536,24,0)</f>
        <v>0</v>
      </c>
      <c r="I82" s="25"/>
      <c r="J82" s="28"/>
      <c r="K82" s="29"/>
      <c r="L82" s="74"/>
      <c r="M82" s="10"/>
      <c r="N82" s="51"/>
      <c r="O82" s="52"/>
      <c r="P82" s="51"/>
      <c r="Q82" s="53"/>
      <c r="R82" s="54"/>
    </row>
    <row r="83" spans="1:18" ht="15" thickBot="1">
      <c r="A83" s="46"/>
      <c r="B83" s="55" t="s">
        <v>50</v>
      </c>
      <c r="C83" s="56">
        <f>VLOOKUP(C78,'[1]Dr. Ambedkar '!A$1:AA$65536,10,0)</f>
        <v>100979947967</v>
      </c>
      <c r="D83" s="55"/>
      <c r="E83" s="57"/>
      <c r="F83" s="55"/>
      <c r="G83" s="58"/>
      <c r="H83" s="57"/>
      <c r="I83" s="55"/>
      <c r="J83" s="59"/>
      <c r="K83" s="60"/>
      <c r="L83" s="74"/>
      <c r="M83" s="10"/>
      <c r="N83" s="61"/>
      <c r="O83" s="62"/>
      <c r="P83" s="63"/>
      <c r="Q83" s="63"/>
      <c r="R83" s="64"/>
    </row>
    <row r="84" spans="1:18" ht="15" thickBot="1">
      <c r="A84" s="65"/>
      <c r="B84" s="66" t="s">
        <v>51</v>
      </c>
      <c r="C84" s="67"/>
      <c r="D84" s="67"/>
      <c r="E84" s="68"/>
      <c r="F84" s="55"/>
      <c r="G84" s="58">
        <f>VLOOKUP(C78,'[1]Dr. Ambedkar '!A$1:AA$65536,18,0)</f>
        <v>10764</v>
      </c>
      <c r="H84" s="58">
        <f>VLOOKUP(C78,'[1]Dr. Ambedkar '!A$1:AA$65536,25,0)</f>
        <v>10380</v>
      </c>
      <c r="I84" s="55"/>
      <c r="J84" s="59">
        <f>SUM(J78:J81)</f>
        <v>1428</v>
      </c>
      <c r="K84" s="42">
        <f>VLOOKUP(C78,'[1]Dr. Ambedkar '!A$1:AZ$65536,30,0)</f>
        <v>8952</v>
      </c>
      <c r="L84" s="69"/>
      <c r="M84" s="10"/>
      <c r="N84" s="70" t="s">
        <v>52</v>
      </c>
      <c r="O84" s="71">
        <f>SUM(O78:O81)</f>
        <v>0</v>
      </c>
      <c r="P84" s="70" t="s">
        <v>52</v>
      </c>
      <c r="Q84" s="72">
        <f>K84-O84</f>
        <v>8952</v>
      </c>
      <c r="R84" s="73">
        <f>K84-O84-Q84</f>
        <v>0</v>
      </c>
    </row>
    <row r="85" spans="1:18" ht="12.75" thickBot="1"/>
    <row r="86" spans="1:18" ht="15.75" customHeight="1" thickBot="1">
      <c r="A86" s="3" t="s">
        <v>0</v>
      </c>
      <c r="B86" s="4"/>
      <c r="C86" s="4"/>
      <c r="D86" s="5"/>
      <c r="E86" s="3" t="s">
        <v>1</v>
      </c>
      <c r="F86" s="4"/>
      <c r="G86" s="4"/>
      <c r="H86" s="5"/>
      <c r="I86" s="6" t="s">
        <v>2</v>
      </c>
      <c r="J86" s="7"/>
      <c r="K86" s="8">
        <v>42705</v>
      </c>
      <c r="L86" s="9"/>
      <c r="M86" s="10"/>
      <c r="N86" s="6" t="s">
        <v>2</v>
      </c>
      <c r="O86" s="7"/>
      <c r="P86" s="11">
        <v>42705</v>
      </c>
      <c r="Q86" s="12"/>
      <c r="R86" s="13"/>
    </row>
    <row r="87" spans="1:18" ht="14.25">
      <c r="A87" s="14" t="s">
        <v>3</v>
      </c>
      <c r="B87" s="15" t="s">
        <v>4</v>
      </c>
      <c r="C87" s="16"/>
      <c r="D87" s="15" t="s">
        <v>5</v>
      </c>
      <c r="E87" s="16"/>
      <c r="F87" s="14" t="s">
        <v>6</v>
      </c>
      <c r="G87" s="17" t="s">
        <v>7</v>
      </c>
      <c r="H87" s="18" t="s">
        <v>8</v>
      </c>
      <c r="I87" s="15" t="s">
        <v>9</v>
      </c>
      <c r="J87" s="19"/>
      <c r="K87" s="20" t="s">
        <v>10</v>
      </c>
      <c r="L87" s="20" t="s">
        <v>11</v>
      </c>
      <c r="M87" s="10"/>
      <c r="N87" s="21" t="s">
        <v>12</v>
      </c>
      <c r="O87" s="22"/>
      <c r="P87" s="21" t="s">
        <v>13</v>
      </c>
      <c r="Q87" s="23"/>
      <c r="R87" s="24" t="s">
        <v>14</v>
      </c>
    </row>
    <row r="88" spans="1:18" ht="14.25">
      <c r="A88" s="25" t="s">
        <v>15</v>
      </c>
      <c r="B88" s="25" t="s">
        <v>16</v>
      </c>
      <c r="C88" s="26" t="s">
        <v>17</v>
      </c>
      <c r="D88" s="25" t="s">
        <v>18</v>
      </c>
      <c r="E88" s="26" t="s">
        <v>19</v>
      </c>
      <c r="F88" s="25" t="s">
        <v>20</v>
      </c>
      <c r="G88" s="27" t="s">
        <v>21</v>
      </c>
      <c r="H88" s="26" t="s">
        <v>22</v>
      </c>
      <c r="I88" s="25" t="s">
        <v>23</v>
      </c>
      <c r="J88" s="28" t="s">
        <v>24</v>
      </c>
      <c r="K88" s="29" t="s">
        <v>25</v>
      </c>
      <c r="L88" s="29" t="s">
        <v>26</v>
      </c>
      <c r="M88" s="10"/>
      <c r="N88" s="30" t="s">
        <v>27</v>
      </c>
      <c r="O88" s="31"/>
      <c r="P88" s="30" t="s">
        <v>28</v>
      </c>
      <c r="Q88" s="32"/>
      <c r="R88" s="33">
        <v>0</v>
      </c>
    </row>
    <row r="89" spans="1:18" ht="15" thickBot="1">
      <c r="A89" s="34"/>
      <c r="B89" s="34"/>
      <c r="C89" s="35"/>
      <c r="D89" s="34"/>
      <c r="E89" s="35"/>
      <c r="F89" s="25"/>
      <c r="G89" s="27"/>
      <c r="H89" s="26"/>
      <c r="I89" s="25"/>
      <c r="J89" s="28"/>
      <c r="K89" s="29"/>
      <c r="L89" s="29"/>
      <c r="M89" s="10"/>
      <c r="N89" s="37"/>
      <c r="O89" s="38"/>
      <c r="P89" s="37"/>
      <c r="Q89" s="39"/>
      <c r="R89" s="33"/>
    </row>
    <row r="90" spans="1:18" ht="15" thickBot="1">
      <c r="A90" s="40">
        <f>+C90</f>
        <v>8</v>
      </c>
      <c r="B90" s="25" t="s">
        <v>29</v>
      </c>
      <c r="C90" s="26">
        <f>+C78+1</f>
        <v>8</v>
      </c>
      <c r="D90" s="25" t="s">
        <v>30</v>
      </c>
      <c r="E90" s="41">
        <f>VLOOKUP(C90,'[1]Dr. Ambedkar '!A$1:AA$65536,11,0)</f>
        <v>28</v>
      </c>
      <c r="F90" s="25" t="s">
        <v>31</v>
      </c>
      <c r="G90" s="27">
        <f>VLOOKUP(C90,'[1]Dr. Ambedkar '!A$1:AA$65536,13,0)</f>
        <v>10764</v>
      </c>
      <c r="H90" s="26">
        <f>VLOOKUP(C90,'[1]Dr. Ambedkar '!A$1:AA$65536,20,0)</f>
        <v>10380</v>
      </c>
      <c r="I90" s="25" t="s">
        <v>32</v>
      </c>
      <c r="J90" s="28">
        <f>VLOOKUP(C90,'[1]Dr. Ambedkar '!A$1:AZ$65536,27,0)</f>
        <v>182</v>
      </c>
      <c r="K90" s="34"/>
      <c r="L90" s="42">
        <f>VLOOKUP(C90,'[1]Dr. Ambedkar '!A$1:AZ$65536,31,0)</f>
        <v>0</v>
      </c>
      <c r="M90" s="10"/>
      <c r="N90" s="43" t="s">
        <v>33</v>
      </c>
      <c r="O90" s="44">
        <f>VLOOKUP(C90,'[1]Dr. Ambedkar '!A$1:AZ$65536,33,0)</f>
        <v>0</v>
      </c>
      <c r="P90" s="43" t="s">
        <v>34</v>
      </c>
      <c r="Q90" s="45">
        <f>VLOOKUP(C90,'[1]Dr. Ambedkar '!A$1:AZ$65536,36,0)</f>
        <v>0</v>
      </c>
      <c r="R90" s="33"/>
    </row>
    <row r="91" spans="1:18" ht="14.25">
      <c r="A91" s="46"/>
      <c r="B91" s="25" t="s">
        <v>35</v>
      </c>
      <c r="C91" s="26" t="str">
        <f>VLOOKUP(C90,'[1]Dr. Ambedkar '!A$1:AA$65536,6,0)</f>
        <v>Jitender Kumar</v>
      </c>
      <c r="D91" s="25" t="s">
        <v>36</v>
      </c>
      <c r="E91" s="41">
        <f>VLOOKUP(C90,'[1]Dr. Ambedkar '!A$1:AA$65536,12,0)</f>
        <v>27</v>
      </c>
      <c r="F91" s="25" t="s">
        <v>37</v>
      </c>
      <c r="G91" s="27">
        <f>VLOOKUP(C90,'[1]Dr. Ambedkar '!A$1:AA$65536,14,0)</f>
        <v>0</v>
      </c>
      <c r="H91" s="26">
        <f>VLOOKUP(C90,'[1]Dr. Ambedkar '!A$1:AA$65536,21,0)</f>
        <v>0</v>
      </c>
      <c r="I91" s="25" t="s">
        <v>38</v>
      </c>
      <c r="J91" s="28">
        <f>VLOOKUP(C90,'[1]Dr. Ambedkar '!A$1:AZ$65536,28,0)</f>
        <v>1246</v>
      </c>
      <c r="K91" s="29"/>
      <c r="L91" s="74"/>
      <c r="M91" s="10"/>
      <c r="N91" s="43" t="s">
        <v>39</v>
      </c>
      <c r="O91" s="44">
        <f>VLOOKUP(C90,'[1]Dr. Ambedkar '!A$1:AZ$65536,34,0)</f>
        <v>0</v>
      </c>
      <c r="P91" s="43" t="s">
        <v>40</v>
      </c>
      <c r="Q91" s="45">
        <f>VLOOKUP(C90,'[1]Dr. Ambedkar '!A$1:AZ$65536,37,0)</f>
        <v>0</v>
      </c>
      <c r="R91" s="33"/>
    </row>
    <row r="92" spans="1:18" ht="14.25">
      <c r="A92" s="46"/>
      <c r="B92" s="25" t="s">
        <v>41</v>
      </c>
      <c r="C92" s="26" t="str">
        <f>VLOOKUP(C90,'[1]Dr. Ambedkar '!A$1:AA$65536,7,0)</f>
        <v>Sh. Aman Singh</v>
      </c>
      <c r="D92" s="25" t="s">
        <v>34</v>
      </c>
      <c r="E92" s="41" t="str">
        <f>VLOOKUP(C90,'[1]Dr. Ambedkar '!A$1:AA$65536,4,0)</f>
        <v>United Bank of India</v>
      </c>
      <c r="F92" s="25" t="s">
        <v>42</v>
      </c>
      <c r="G92" s="27">
        <f>VLOOKUP(C90,'[1]Dr. Ambedkar '!A$1:AA$65536,15,0)</f>
        <v>0</v>
      </c>
      <c r="H92" s="26">
        <f>VLOOKUP(C90,'[1]Dr. Ambedkar '!A$1:AA$65536,22,0)</f>
        <v>0</v>
      </c>
      <c r="I92" s="25"/>
      <c r="J92" s="28"/>
      <c r="K92" s="29"/>
      <c r="L92" s="74"/>
      <c r="M92" s="10"/>
      <c r="N92" s="43" t="s">
        <v>43</v>
      </c>
      <c r="O92" s="44">
        <f>VLOOKUP(C90,'[1]Dr. Ambedkar '!A$1:AZ$65536,35,0)</f>
        <v>0</v>
      </c>
      <c r="P92" s="43" t="s">
        <v>44</v>
      </c>
      <c r="Q92" s="45">
        <f>VLOOKUP(C90,'[1]Dr. Ambedkar '!A$1:AZ$65536,38,0)</f>
        <v>0</v>
      </c>
      <c r="R92" s="33"/>
    </row>
    <row r="93" spans="1:18" ht="14.25">
      <c r="A93" s="46"/>
      <c r="B93" s="25" t="s">
        <v>45</v>
      </c>
      <c r="C93" s="26" t="str">
        <f>VLOOKUP(C90,'[1]Dr. Ambedkar '!A$1:AA$65536,8,0)</f>
        <v>Security Guard</v>
      </c>
      <c r="D93" s="25" t="s">
        <v>46</v>
      </c>
      <c r="E93" s="41" t="str">
        <f>VLOOKUP(C90,'[1]Dr. Ambedkar '!A$1:AA$65536,5,0)</f>
        <v>0357010157209</v>
      </c>
      <c r="F93" s="25" t="s">
        <v>47</v>
      </c>
      <c r="G93" s="27">
        <f>VLOOKUP(C90,'[1]Dr. Ambedkar '!A$1:AA$65536,16,0)</f>
        <v>0</v>
      </c>
      <c r="H93" s="26">
        <f>VLOOKUP(C90,'[1]Dr. Ambedkar '!A$1:AA$65536,23,0)</f>
        <v>0</v>
      </c>
      <c r="I93" s="25"/>
      <c r="J93" s="28"/>
      <c r="K93" s="29"/>
      <c r="L93" s="74"/>
      <c r="M93" s="10"/>
      <c r="N93" s="48"/>
      <c r="O93" s="49"/>
      <c r="P93" s="48"/>
      <c r="Q93" s="50"/>
      <c r="R93" s="33"/>
    </row>
    <row r="94" spans="1:18" ht="15" thickBot="1">
      <c r="A94" s="46"/>
      <c r="B94" s="25" t="s">
        <v>48</v>
      </c>
      <c r="C94" s="26">
        <f>VLOOKUP(C90,'[1]Dr. Ambedkar '!A$1:AA$65536,9,0)</f>
        <v>2016403227</v>
      </c>
      <c r="D94" s="25"/>
      <c r="E94" s="26"/>
      <c r="F94" s="25" t="str">
        <f>F82</f>
        <v>Bonus</v>
      </c>
      <c r="G94" s="27">
        <f>VLOOKUP(C90,'[1]Dr. Ambedkar '!A$1:AA$65536,17,0)</f>
        <v>0</v>
      </c>
      <c r="H94" s="26">
        <f>VLOOKUP(C90,'[1]Dr. Ambedkar '!A$1:AA$65536,24,0)</f>
        <v>0</v>
      </c>
      <c r="I94" s="25"/>
      <c r="J94" s="28"/>
      <c r="K94" s="29"/>
      <c r="L94" s="74"/>
      <c r="M94" s="10"/>
      <c r="N94" s="51"/>
      <c r="O94" s="52"/>
      <c r="P94" s="51"/>
      <c r="Q94" s="53"/>
      <c r="R94" s="54"/>
    </row>
    <row r="95" spans="1:18" ht="15" thickBot="1">
      <c r="A95" s="46"/>
      <c r="B95" s="55" t="s">
        <v>50</v>
      </c>
      <c r="C95" s="56">
        <f>VLOOKUP(C90,'[1]Dr. Ambedkar '!A$1:AA$65536,10,0)</f>
        <v>100979950074</v>
      </c>
      <c r="D95" s="55"/>
      <c r="E95" s="57"/>
      <c r="F95" s="55"/>
      <c r="G95" s="58"/>
      <c r="H95" s="57"/>
      <c r="I95" s="55"/>
      <c r="J95" s="59"/>
      <c r="K95" s="60"/>
      <c r="L95" s="74"/>
      <c r="M95" s="10"/>
      <c r="N95" s="61"/>
      <c r="O95" s="62"/>
      <c r="P95" s="63"/>
      <c r="Q95" s="63"/>
      <c r="R95" s="64"/>
    </row>
    <row r="96" spans="1:18" ht="15" thickBot="1">
      <c r="A96" s="65"/>
      <c r="B96" s="66" t="s">
        <v>51</v>
      </c>
      <c r="C96" s="67"/>
      <c r="D96" s="67"/>
      <c r="E96" s="68"/>
      <c r="F96" s="55"/>
      <c r="G96" s="58">
        <f>VLOOKUP(C90,'[1]Dr. Ambedkar '!A$1:AA$65536,18,0)</f>
        <v>10764</v>
      </c>
      <c r="H96" s="58">
        <f>VLOOKUP(C90,'[1]Dr. Ambedkar '!A$1:AA$65536,25,0)</f>
        <v>10380</v>
      </c>
      <c r="I96" s="55"/>
      <c r="J96" s="59">
        <f>SUM(J90:J93)</f>
        <v>1428</v>
      </c>
      <c r="K96" s="42">
        <f>VLOOKUP(C90,'[1]Dr. Ambedkar '!A$1:AZ$65536,30,0)</f>
        <v>8952</v>
      </c>
      <c r="L96" s="69"/>
      <c r="M96" s="10"/>
      <c r="N96" s="70" t="s">
        <v>52</v>
      </c>
      <c r="O96" s="71">
        <f>SUM(O90:O93)</f>
        <v>0</v>
      </c>
      <c r="P96" s="70" t="s">
        <v>52</v>
      </c>
      <c r="Q96" s="72">
        <f>K96-O96</f>
        <v>8952</v>
      </c>
      <c r="R96" s="73">
        <f>K96-O96-Q96</f>
        <v>0</v>
      </c>
    </row>
    <row r="97" spans="1:18" ht="12.75" thickBot="1"/>
    <row r="98" spans="1:18" ht="15.75" customHeight="1" thickBot="1">
      <c r="A98" s="3" t="s">
        <v>0</v>
      </c>
      <c r="B98" s="4"/>
      <c r="C98" s="4"/>
      <c r="D98" s="5"/>
      <c r="E98" s="3" t="s">
        <v>1</v>
      </c>
      <c r="F98" s="4"/>
      <c r="G98" s="4"/>
      <c r="H98" s="5"/>
      <c r="I98" s="6" t="s">
        <v>2</v>
      </c>
      <c r="J98" s="7"/>
      <c r="K98" s="8">
        <v>42705</v>
      </c>
      <c r="L98" s="9"/>
      <c r="M98" s="10"/>
      <c r="N98" s="6" t="s">
        <v>2</v>
      </c>
      <c r="O98" s="7"/>
      <c r="P98" s="11">
        <v>42705</v>
      </c>
      <c r="Q98" s="12"/>
      <c r="R98" s="13"/>
    </row>
    <row r="99" spans="1:18" ht="14.25">
      <c r="A99" s="14" t="s">
        <v>3</v>
      </c>
      <c r="B99" s="15" t="s">
        <v>4</v>
      </c>
      <c r="C99" s="16"/>
      <c r="D99" s="15" t="s">
        <v>5</v>
      </c>
      <c r="E99" s="16"/>
      <c r="F99" s="14" t="s">
        <v>6</v>
      </c>
      <c r="G99" s="17" t="s">
        <v>7</v>
      </c>
      <c r="H99" s="18" t="s">
        <v>8</v>
      </c>
      <c r="I99" s="15" t="s">
        <v>9</v>
      </c>
      <c r="J99" s="19"/>
      <c r="K99" s="20" t="s">
        <v>10</v>
      </c>
      <c r="L99" s="20" t="s">
        <v>11</v>
      </c>
      <c r="M99" s="10"/>
      <c r="N99" s="21" t="s">
        <v>12</v>
      </c>
      <c r="O99" s="22"/>
      <c r="P99" s="21" t="s">
        <v>13</v>
      </c>
      <c r="Q99" s="23"/>
      <c r="R99" s="24" t="s">
        <v>14</v>
      </c>
    </row>
    <row r="100" spans="1:18" ht="14.25">
      <c r="A100" s="25" t="s">
        <v>15</v>
      </c>
      <c r="B100" s="25" t="s">
        <v>16</v>
      </c>
      <c r="C100" s="26" t="s">
        <v>17</v>
      </c>
      <c r="D100" s="25" t="s">
        <v>18</v>
      </c>
      <c r="E100" s="26" t="s">
        <v>19</v>
      </c>
      <c r="F100" s="25" t="s">
        <v>20</v>
      </c>
      <c r="G100" s="27" t="s">
        <v>21</v>
      </c>
      <c r="H100" s="26" t="s">
        <v>22</v>
      </c>
      <c r="I100" s="25" t="s">
        <v>23</v>
      </c>
      <c r="J100" s="28" t="s">
        <v>24</v>
      </c>
      <c r="K100" s="29" t="s">
        <v>25</v>
      </c>
      <c r="L100" s="29" t="s">
        <v>26</v>
      </c>
      <c r="M100" s="10"/>
      <c r="N100" s="30" t="s">
        <v>27</v>
      </c>
      <c r="O100" s="31"/>
      <c r="P100" s="30" t="s">
        <v>28</v>
      </c>
      <c r="Q100" s="32"/>
      <c r="R100" s="33">
        <v>0</v>
      </c>
    </row>
    <row r="101" spans="1:18" ht="15" thickBot="1">
      <c r="A101" s="34"/>
      <c r="B101" s="34"/>
      <c r="C101" s="35"/>
      <c r="D101" s="34"/>
      <c r="E101" s="35"/>
      <c r="F101" s="25"/>
      <c r="G101" s="27"/>
      <c r="H101" s="26"/>
      <c r="I101" s="25"/>
      <c r="J101" s="28"/>
      <c r="K101" s="29"/>
      <c r="L101" s="29"/>
      <c r="M101" s="10"/>
      <c r="N101" s="37"/>
      <c r="O101" s="38"/>
      <c r="P101" s="37"/>
      <c r="Q101" s="39"/>
      <c r="R101" s="33"/>
    </row>
    <row r="102" spans="1:18" ht="15" thickBot="1">
      <c r="A102" s="40">
        <f>+C102</f>
        <v>9</v>
      </c>
      <c r="B102" s="25" t="s">
        <v>29</v>
      </c>
      <c r="C102" s="26">
        <f>+C90+1</f>
        <v>9</v>
      </c>
      <c r="D102" s="25" t="s">
        <v>30</v>
      </c>
      <c r="E102" s="41">
        <f>VLOOKUP(C102,'[1]Dr. Ambedkar '!A$1:AA$65536,11,0)</f>
        <v>28</v>
      </c>
      <c r="F102" s="25" t="s">
        <v>31</v>
      </c>
      <c r="G102" s="27">
        <f>VLOOKUP(C102,'[1]Dr. Ambedkar '!A$1:AA$65536,13,0)</f>
        <v>10764</v>
      </c>
      <c r="H102" s="26">
        <f>VLOOKUP(C102,'[1]Dr. Ambedkar '!A$1:AA$65536,20,0)</f>
        <v>10380</v>
      </c>
      <c r="I102" s="25" t="s">
        <v>32</v>
      </c>
      <c r="J102" s="28">
        <f>VLOOKUP(C102,'[1]Dr. Ambedkar '!A$1:AZ$65536,27,0)</f>
        <v>182</v>
      </c>
      <c r="K102" s="34"/>
      <c r="L102" s="42">
        <f>VLOOKUP(C102,'[1]Dr. Ambedkar '!A$1:AZ$65536,31,0)</f>
        <v>0</v>
      </c>
      <c r="M102" s="10"/>
      <c r="N102" s="43" t="s">
        <v>33</v>
      </c>
      <c r="O102" s="44">
        <f>VLOOKUP(C102,'[1]Dr. Ambedkar '!A$1:AZ$65536,33,0)</f>
        <v>0</v>
      </c>
      <c r="P102" s="43" t="s">
        <v>34</v>
      </c>
      <c r="Q102" s="45">
        <f>VLOOKUP(C102,'[1]Dr. Ambedkar '!A$1:AZ$65536,36,0)</f>
        <v>0</v>
      </c>
      <c r="R102" s="33"/>
    </row>
    <row r="103" spans="1:18" ht="14.25">
      <c r="A103" s="46"/>
      <c r="B103" s="25" t="s">
        <v>35</v>
      </c>
      <c r="C103" s="26" t="str">
        <f>VLOOKUP(C102,'[1]Dr. Ambedkar '!A$1:AA$65536,6,0)</f>
        <v>Madan Singh</v>
      </c>
      <c r="D103" s="25" t="s">
        <v>36</v>
      </c>
      <c r="E103" s="41">
        <f>VLOOKUP(C102,'[1]Dr. Ambedkar '!A$1:AA$65536,12,0)</f>
        <v>27</v>
      </c>
      <c r="F103" s="25" t="s">
        <v>37</v>
      </c>
      <c r="G103" s="27">
        <f>VLOOKUP(C102,'[1]Dr. Ambedkar '!A$1:AA$65536,14,0)</f>
        <v>0</v>
      </c>
      <c r="H103" s="26">
        <f>VLOOKUP(C102,'[1]Dr. Ambedkar '!A$1:AA$65536,21,0)</f>
        <v>0</v>
      </c>
      <c r="I103" s="25" t="s">
        <v>38</v>
      </c>
      <c r="J103" s="28">
        <f>VLOOKUP(C102,'[1]Dr. Ambedkar '!A$1:AZ$65536,28,0)</f>
        <v>1246</v>
      </c>
      <c r="K103" s="29"/>
      <c r="L103" s="74"/>
      <c r="M103" s="10"/>
      <c r="N103" s="43" t="s">
        <v>39</v>
      </c>
      <c r="O103" s="44">
        <f>VLOOKUP(C102,'[1]Dr. Ambedkar '!A$1:AZ$65536,34,0)</f>
        <v>0</v>
      </c>
      <c r="P103" s="43" t="s">
        <v>40</v>
      </c>
      <c r="Q103" s="45">
        <f>VLOOKUP(C102,'[1]Dr. Ambedkar '!A$1:AZ$65536,37,0)</f>
        <v>0</v>
      </c>
      <c r="R103" s="33"/>
    </row>
    <row r="104" spans="1:18" ht="14.25">
      <c r="A104" s="46"/>
      <c r="B104" s="25" t="s">
        <v>41</v>
      </c>
      <c r="C104" s="26" t="str">
        <f>VLOOKUP(C102,'[1]Dr. Ambedkar '!A$1:AA$65536,7,0)</f>
        <v>Sh. Kalu Ram</v>
      </c>
      <c r="D104" s="25" t="s">
        <v>34</v>
      </c>
      <c r="E104" s="41" t="str">
        <f>VLOOKUP(C102,'[1]Dr. Ambedkar '!A$1:AA$65536,4,0)</f>
        <v>United Bank of India</v>
      </c>
      <c r="F104" s="25" t="s">
        <v>42</v>
      </c>
      <c r="G104" s="27">
        <f>VLOOKUP(C102,'[1]Dr. Ambedkar '!A$1:AA$65536,15,0)</f>
        <v>0</v>
      </c>
      <c r="H104" s="26">
        <f>VLOOKUP(C102,'[1]Dr. Ambedkar '!A$1:AA$65536,22,0)</f>
        <v>0</v>
      </c>
      <c r="I104" s="25"/>
      <c r="J104" s="28"/>
      <c r="K104" s="29"/>
      <c r="L104" s="74"/>
      <c r="M104" s="10"/>
      <c r="N104" s="43" t="s">
        <v>43</v>
      </c>
      <c r="O104" s="44">
        <f>VLOOKUP(C102,'[1]Dr. Ambedkar '!A$1:AZ$65536,35,0)</f>
        <v>0</v>
      </c>
      <c r="P104" s="43" t="s">
        <v>44</v>
      </c>
      <c r="Q104" s="45">
        <f>VLOOKUP(C102,'[1]Dr. Ambedkar '!A$1:AZ$65536,38,0)</f>
        <v>0</v>
      </c>
      <c r="R104" s="33"/>
    </row>
    <row r="105" spans="1:18" ht="14.25">
      <c r="A105" s="46"/>
      <c r="B105" s="25" t="s">
        <v>45</v>
      </c>
      <c r="C105" s="26" t="str">
        <f>VLOOKUP(C102,'[1]Dr. Ambedkar '!A$1:AA$65536,8,0)</f>
        <v>Security Guard</v>
      </c>
      <c r="D105" s="25" t="s">
        <v>46</v>
      </c>
      <c r="E105" s="41" t="str">
        <f>VLOOKUP(C102,'[1]Dr. Ambedkar '!A$1:AA$65536,5,0)</f>
        <v>0357010155038</v>
      </c>
      <c r="F105" s="25" t="s">
        <v>47</v>
      </c>
      <c r="G105" s="27">
        <f>VLOOKUP(C102,'[1]Dr. Ambedkar '!A$1:AA$65536,16,0)</f>
        <v>0</v>
      </c>
      <c r="H105" s="26">
        <f>VLOOKUP(C102,'[1]Dr. Ambedkar '!A$1:AA$65536,23,0)</f>
        <v>0</v>
      </c>
      <c r="I105" s="25"/>
      <c r="J105" s="28"/>
      <c r="K105" s="29"/>
      <c r="L105" s="74"/>
      <c r="M105" s="10"/>
      <c r="N105" s="48"/>
      <c r="O105" s="49"/>
      <c r="P105" s="48"/>
      <c r="Q105" s="50"/>
      <c r="R105" s="33"/>
    </row>
    <row r="106" spans="1:18" ht="15" thickBot="1">
      <c r="A106" s="46"/>
      <c r="B106" s="25" t="s">
        <v>48</v>
      </c>
      <c r="C106" s="26">
        <f>VLOOKUP(C102,'[1]Dr. Ambedkar '!A$1:AA$65536,9,0)</f>
        <v>2016403299</v>
      </c>
      <c r="D106" s="25"/>
      <c r="E106" s="26"/>
      <c r="F106" s="25" t="str">
        <f>F94</f>
        <v>Bonus</v>
      </c>
      <c r="G106" s="27">
        <f>VLOOKUP(C102,'[1]Dr. Ambedkar '!A$1:AA$65536,17,0)</f>
        <v>0</v>
      </c>
      <c r="H106" s="26">
        <f>VLOOKUP(C102,'[1]Dr. Ambedkar '!A$1:AA$65536,24,0)</f>
        <v>0</v>
      </c>
      <c r="I106" s="25"/>
      <c r="J106" s="28"/>
      <c r="K106" s="29"/>
      <c r="L106" s="74"/>
      <c r="M106" s="10"/>
      <c r="N106" s="51"/>
      <c r="O106" s="52"/>
      <c r="P106" s="51"/>
      <c r="Q106" s="53"/>
      <c r="R106" s="54"/>
    </row>
    <row r="107" spans="1:18" ht="15" thickBot="1">
      <c r="A107" s="46"/>
      <c r="B107" s="55" t="s">
        <v>50</v>
      </c>
      <c r="C107" s="56">
        <f>VLOOKUP(C102,'[1]Dr. Ambedkar '!A$1:AA$65536,10,0)</f>
        <v>100965265797</v>
      </c>
      <c r="D107" s="55"/>
      <c r="E107" s="57"/>
      <c r="F107" s="55"/>
      <c r="G107" s="58"/>
      <c r="H107" s="57"/>
      <c r="I107" s="55"/>
      <c r="J107" s="59"/>
      <c r="K107" s="60"/>
      <c r="L107" s="74"/>
      <c r="M107" s="10"/>
      <c r="N107" s="61"/>
      <c r="O107" s="62"/>
      <c r="P107" s="63"/>
      <c r="Q107" s="63"/>
      <c r="R107" s="64"/>
    </row>
    <row r="108" spans="1:18" ht="15" thickBot="1">
      <c r="A108" s="65"/>
      <c r="B108" s="66" t="s">
        <v>51</v>
      </c>
      <c r="C108" s="67"/>
      <c r="D108" s="67"/>
      <c r="E108" s="68"/>
      <c r="F108" s="55"/>
      <c r="G108" s="58">
        <f>VLOOKUP(C102,'[1]Dr. Ambedkar '!A$1:AA$65536,18,0)</f>
        <v>10764</v>
      </c>
      <c r="H108" s="58">
        <f>VLOOKUP(C102,'[1]Dr. Ambedkar '!A$1:AA$65536,25,0)</f>
        <v>10380</v>
      </c>
      <c r="I108" s="55"/>
      <c r="J108" s="59">
        <f>SUM(J102:J105)</f>
        <v>1428</v>
      </c>
      <c r="K108" s="42">
        <f>VLOOKUP(C102,'[1]Dr. Ambedkar '!A$1:AZ$65536,30,0)</f>
        <v>8952</v>
      </c>
      <c r="L108" s="69"/>
      <c r="M108" s="10"/>
      <c r="N108" s="70" t="s">
        <v>52</v>
      </c>
      <c r="O108" s="71">
        <f>SUM(O102:O105)</f>
        <v>0</v>
      </c>
      <c r="P108" s="70" t="s">
        <v>52</v>
      </c>
      <c r="Q108" s="72">
        <f>K108-O108</f>
        <v>8952</v>
      </c>
      <c r="R108" s="73">
        <f>K108-O108-Q108</f>
        <v>0</v>
      </c>
    </row>
    <row r="109" spans="1:18" ht="12.75" thickBot="1"/>
    <row r="110" spans="1:18" ht="15.75" customHeight="1" thickBot="1">
      <c r="A110" s="3" t="s">
        <v>0</v>
      </c>
      <c r="B110" s="4"/>
      <c r="C110" s="4"/>
      <c r="D110" s="5"/>
      <c r="E110" s="3" t="s">
        <v>1</v>
      </c>
      <c r="F110" s="4"/>
      <c r="G110" s="4"/>
      <c r="H110" s="5"/>
      <c r="I110" s="6" t="s">
        <v>2</v>
      </c>
      <c r="J110" s="7"/>
      <c r="K110" s="8">
        <v>42705</v>
      </c>
      <c r="L110" s="9"/>
      <c r="M110" s="10"/>
      <c r="N110" s="6" t="s">
        <v>2</v>
      </c>
      <c r="O110" s="7"/>
      <c r="P110" s="11">
        <v>42705</v>
      </c>
      <c r="Q110" s="12"/>
      <c r="R110" s="13"/>
    </row>
    <row r="111" spans="1:18" ht="14.25">
      <c r="A111" s="14" t="s">
        <v>3</v>
      </c>
      <c r="B111" s="15" t="s">
        <v>4</v>
      </c>
      <c r="C111" s="16"/>
      <c r="D111" s="15" t="s">
        <v>5</v>
      </c>
      <c r="E111" s="16"/>
      <c r="F111" s="14" t="s">
        <v>6</v>
      </c>
      <c r="G111" s="17" t="s">
        <v>7</v>
      </c>
      <c r="H111" s="18" t="s">
        <v>8</v>
      </c>
      <c r="I111" s="15" t="s">
        <v>9</v>
      </c>
      <c r="J111" s="19"/>
      <c r="K111" s="20" t="s">
        <v>10</v>
      </c>
      <c r="L111" s="20" t="s">
        <v>11</v>
      </c>
      <c r="M111" s="10"/>
      <c r="N111" s="21" t="s">
        <v>12</v>
      </c>
      <c r="O111" s="22"/>
      <c r="P111" s="21" t="s">
        <v>13</v>
      </c>
      <c r="Q111" s="23"/>
      <c r="R111" s="24" t="s">
        <v>14</v>
      </c>
    </row>
    <row r="112" spans="1:18" ht="14.25">
      <c r="A112" s="25" t="s">
        <v>15</v>
      </c>
      <c r="B112" s="25" t="s">
        <v>16</v>
      </c>
      <c r="C112" s="26" t="s">
        <v>17</v>
      </c>
      <c r="D112" s="25" t="s">
        <v>18</v>
      </c>
      <c r="E112" s="26" t="s">
        <v>19</v>
      </c>
      <c r="F112" s="25" t="s">
        <v>20</v>
      </c>
      <c r="G112" s="27" t="s">
        <v>21</v>
      </c>
      <c r="H112" s="26" t="s">
        <v>22</v>
      </c>
      <c r="I112" s="25" t="s">
        <v>23</v>
      </c>
      <c r="J112" s="28" t="s">
        <v>24</v>
      </c>
      <c r="K112" s="29" t="s">
        <v>25</v>
      </c>
      <c r="L112" s="29" t="s">
        <v>26</v>
      </c>
      <c r="M112" s="10"/>
      <c r="N112" s="30" t="s">
        <v>27</v>
      </c>
      <c r="O112" s="31"/>
      <c r="P112" s="30" t="s">
        <v>28</v>
      </c>
      <c r="Q112" s="32"/>
      <c r="R112" s="33">
        <v>0</v>
      </c>
    </row>
    <row r="113" spans="1:18" ht="15" thickBot="1">
      <c r="A113" s="34"/>
      <c r="B113" s="34"/>
      <c r="C113" s="35"/>
      <c r="D113" s="34"/>
      <c r="E113" s="35"/>
      <c r="F113" s="25"/>
      <c r="G113" s="27"/>
      <c r="H113" s="26"/>
      <c r="I113" s="25"/>
      <c r="J113" s="28"/>
      <c r="K113" s="29"/>
      <c r="L113" s="29"/>
      <c r="M113" s="10"/>
      <c r="N113" s="37"/>
      <c r="O113" s="38"/>
      <c r="P113" s="37"/>
      <c r="Q113" s="39"/>
      <c r="R113" s="33"/>
    </row>
    <row r="114" spans="1:18" ht="15" thickBot="1">
      <c r="A114" s="40">
        <f>+C114</f>
        <v>10</v>
      </c>
      <c r="B114" s="25" t="s">
        <v>29</v>
      </c>
      <c r="C114" s="26">
        <f>+C102+1</f>
        <v>10</v>
      </c>
      <c r="D114" s="25" t="s">
        <v>30</v>
      </c>
      <c r="E114" s="41">
        <f>VLOOKUP(C114,'[1]Dr. Ambedkar '!A$1:AA$65536,11,0)</f>
        <v>28</v>
      </c>
      <c r="F114" s="25" t="s">
        <v>31</v>
      </c>
      <c r="G114" s="27">
        <f>VLOOKUP(C114,'[1]Dr. Ambedkar '!A$1:AA$65536,13,0)</f>
        <v>10764</v>
      </c>
      <c r="H114" s="26">
        <f>VLOOKUP(C114,'[1]Dr. Ambedkar '!A$1:AA$65536,20,0)</f>
        <v>9995</v>
      </c>
      <c r="I114" s="25" t="s">
        <v>32</v>
      </c>
      <c r="J114" s="28">
        <f>VLOOKUP(C114,'[1]Dr. Ambedkar '!A$1:AZ$65536,27,0)</f>
        <v>175</v>
      </c>
      <c r="K114" s="34"/>
      <c r="L114" s="42">
        <f>VLOOKUP(C114,'[1]Dr. Ambedkar '!A$1:AZ$65536,31,0)</f>
        <v>0</v>
      </c>
      <c r="M114" s="10"/>
      <c r="N114" s="43" t="s">
        <v>33</v>
      </c>
      <c r="O114" s="44">
        <f>VLOOKUP(C114,'[1]Dr. Ambedkar '!A$1:AZ$65536,33,0)</f>
        <v>0</v>
      </c>
      <c r="P114" s="43" t="s">
        <v>34</v>
      </c>
      <c r="Q114" s="45">
        <f>VLOOKUP(C114,'[1]Dr. Ambedkar '!A$1:AZ$65536,36,0)</f>
        <v>0</v>
      </c>
      <c r="R114" s="33"/>
    </row>
    <row r="115" spans="1:18" ht="14.25">
      <c r="A115" s="46"/>
      <c r="B115" s="25" t="s">
        <v>35</v>
      </c>
      <c r="C115" s="26" t="str">
        <f>VLOOKUP(C114,'[1]Dr. Ambedkar '!A$1:AA$65536,6,0)</f>
        <v>Mahinder Kumar</v>
      </c>
      <c r="D115" s="25" t="s">
        <v>36</v>
      </c>
      <c r="E115" s="41">
        <f>VLOOKUP(C114,'[1]Dr. Ambedkar '!A$1:AA$65536,12,0)</f>
        <v>26</v>
      </c>
      <c r="F115" s="25" t="s">
        <v>37</v>
      </c>
      <c r="G115" s="27">
        <f>VLOOKUP(C114,'[1]Dr. Ambedkar '!A$1:AA$65536,14,0)</f>
        <v>0</v>
      </c>
      <c r="H115" s="26">
        <f>VLOOKUP(C114,'[1]Dr. Ambedkar '!A$1:AA$65536,21,0)</f>
        <v>0</v>
      </c>
      <c r="I115" s="25" t="s">
        <v>38</v>
      </c>
      <c r="J115" s="28">
        <f>VLOOKUP(C114,'[1]Dr. Ambedkar '!A$1:AZ$65536,28,0)</f>
        <v>1199</v>
      </c>
      <c r="K115" s="29"/>
      <c r="L115" s="74"/>
      <c r="M115" s="10"/>
      <c r="N115" s="43" t="s">
        <v>39</v>
      </c>
      <c r="O115" s="44">
        <f>VLOOKUP(C114,'[1]Dr. Ambedkar '!A$1:AZ$65536,34,0)</f>
        <v>0</v>
      </c>
      <c r="P115" s="43" t="s">
        <v>40</v>
      </c>
      <c r="Q115" s="45">
        <f>VLOOKUP(C114,'[1]Dr. Ambedkar '!A$1:AZ$65536,37,0)</f>
        <v>0</v>
      </c>
      <c r="R115" s="33"/>
    </row>
    <row r="116" spans="1:18" ht="14.25">
      <c r="A116" s="46"/>
      <c r="B116" s="25" t="s">
        <v>41</v>
      </c>
      <c r="C116" s="26" t="str">
        <f>VLOOKUP(C114,'[1]Dr. Ambedkar '!A$1:AA$65536,7,0)</f>
        <v>Sh. Shish Ram</v>
      </c>
      <c r="D116" s="25" t="s">
        <v>34</v>
      </c>
      <c r="E116" s="41" t="str">
        <f>VLOOKUP(C114,'[1]Dr. Ambedkar '!A$1:AA$65536,4,0)</f>
        <v>Central Bank Of India</v>
      </c>
      <c r="F116" s="25" t="s">
        <v>42</v>
      </c>
      <c r="G116" s="27">
        <f>VLOOKUP(C114,'[1]Dr. Ambedkar '!A$1:AA$65536,15,0)</f>
        <v>0</v>
      </c>
      <c r="H116" s="26">
        <f>VLOOKUP(C114,'[1]Dr. Ambedkar '!A$1:AA$65536,22,0)</f>
        <v>0</v>
      </c>
      <c r="I116" s="25"/>
      <c r="J116" s="28"/>
      <c r="K116" s="29"/>
      <c r="L116" s="74"/>
      <c r="M116" s="10"/>
      <c r="N116" s="43" t="s">
        <v>43</v>
      </c>
      <c r="O116" s="44">
        <f>VLOOKUP(C114,'[1]Dr. Ambedkar '!A$1:AZ$65536,35,0)</f>
        <v>0</v>
      </c>
      <c r="P116" s="43" t="s">
        <v>44</v>
      </c>
      <c r="Q116" s="45">
        <f>VLOOKUP(C114,'[1]Dr. Ambedkar '!A$1:AZ$65536,38,0)</f>
        <v>0</v>
      </c>
      <c r="R116" s="33"/>
    </row>
    <row r="117" spans="1:18" ht="14.25">
      <c r="A117" s="46"/>
      <c r="B117" s="25" t="s">
        <v>45</v>
      </c>
      <c r="C117" s="26" t="str">
        <f>VLOOKUP(C114,'[1]Dr. Ambedkar '!A$1:AA$65536,8,0)</f>
        <v>Security Guard</v>
      </c>
      <c r="D117" s="25" t="s">
        <v>46</v>
      </c>
      <c r="E117" s="41" t="str">
        <f>VLOOKUP(C114,'[1]Dr. Ambedkar '!A$1:AA$65536,5,0)</f>
        <v>3532288093</v>
      </c>
      <c r="F117" s="25" t="s">
        <v>47</v>
      </c>
      <c r="G117" s="27">
        <f>VLOOKUP(C114,'[1]Dr. Ambedkar '!A$1:AA$65536,16,0)</f>
        <v>0</v>
      </c>
      <c r="H117" s="26">
        <f>VLOOKUP(C114,'[1]Dr. Ambedkar '!A$1:AA$65536,23,0)</f>
        <v>0</v>
      </c>
      <c r="I117" s="25"/>
      <c r="J117" s="28"/>
      <c r="K117" s="29"/>
      <c r="L117" s="74"/>
      <c r="M117" s="10"/>
      <c r="N117" s="48"/>
      <c r="O117" s="49"/>
      <c r="P117" s="48"/>
      <c r="Q117" s="50"/>
      <c r="R117" s="33"/>
    </row>
    <row r="118" spans="1:18" ht="15" thickBot="1">
      <c r="A118" s="46"/>
      <c r="B118" s="25" t="s">
        <v>48</v>
      </c>
      <c r="C118" s="26">
        <f>VLOOKUP(C114,'[1]Dr. Ambedkar '!A$1:AA$65536,9,0)</f>
        <v>2016403255</v>
      </c>
      <c r="D118" s="25"/>
      <c r="E118" s="26"/>
      <c r="F118" s="25" t="str">
        <f>F106</f>
        <v>Bonus</v>
      </c>
      <c r="G118" s="27">
        <f>VLOOKUP(C114,'[1]Dr. Ambedkar '!A$1:AA$65536,17,0)</f>
        <v>0</v>
      </c>
      <c r="H118" s="26">
        <f>VLOOKUP(C114,'[1]Dr. Ambedkar '!A$1:AA$65536,24,0)</f>
        <v>0</v>
      </c>
      <c r="I118" s="25"/>
      <c r="J118" s="28"/>
      <c r="K118" s="29"/>
      <c r="L118" s="74"/>
      <c r="M118" s="10"/>
      <c r="N118" s="51"/>
      <c r="O118" s="52"/>
      <c r="P118" s="51"/>
      <c r="Q118" s="53"/>
      <c r="R118" s="54"/>
    </row>
    <row r="119" spans="1:18" ht="15" thickBot="1">
      <c r="A119" s="46"/>
      <c r="B119" s="55" t="s">
        <v>50</v>
      </c>
      <c r="C119" s="56">
        <f>VLOOKUP(C114,'[1]Dr. Ambedkar '!A$1:AA$65536,10,0)</f>
        <v>100979947946</v>
      </c>
      <c r="D119" s="55"/>
      <c r="E119" s="57"/>
      <c r="F119" s="55"/>
      <c r="G119" s="58"/>
      <c r="H119" s="57"/>
      <c r="I119" s="55"/>
      <c r="J119" s="59"/>
      <c r="K119" s="60"/>
      <c r="L119" s="74"/>
      <c r="M119" s="10"/>
      <c r="N119" s="61"/>
      <c r="O119" s="62"/>
      <c r="P119" s="63"/>
      <c r="Q119" s="63"/>
      <c r="R119" s="64"/>
    </row>
    <row r="120" spans="1:18" ht="15" thickBot="1">
      <c r="A120" s="65"/>
      <c r="B120" s="66" t="s">
        <v>51</v>
      </c>
      <c r="C120" s="67"/>
      <c r="D120" s="67"/>
      <c r="E120" s="68"/>
      <c r="F120" s="55"/>
      <c r="G120" s="58">
        <f>VLOOKUP(C114,'[1]Dr. Ambedkar '!A$1:AA$65536,18,0)</f>
        <v>10764</v>
      </c>
      <c r="H120" s="58">
        <f>VLOOKUP(C114,'[1]Dr. Ambedkar '!A$1:AA$65536,25,0)</f>
        <v>9995</v>
      </c>
      <c r="I120" s="55"/>
      <c r="J120" s="59">
        <f>SUM(J114:J117)</f>
        <v>1374</v>
      </c>
      <c r="K120" s="42">
        <f>VLOOKUP(C114,'[1]Dr. Ambedkar '!A$1:AZ$65536,30,0)</f>
        <v>8621</v>
      </c>
      <c r="L120" s="69"/>
      <c r="M120" s="10"/>
      <c r="N120" s="70" t="s">
        <v>52</v>
      </c>
      <c r="O120" s="71">
        <f>SUM(O114:O117)</f>
        <v>0</v>
      </c>
      <c r="P120" s="70" t="s">
        <v>52</v>
      </c>
      <c r="Q120" s="72">
        <f>K120-O120</f>
        <v>8621</v>
      </c>
      <c r="R120" s="73">
        <f>K120-O120-Q120</f>
        <v>0</v>
      </c>
    </row>
    <row r="121" spans="1:18" ht="12.75" thickBot="1"/>
    <row r="122" spans="1:18" ht="15.75" customHeight="1" thickBot="1">
      <c r="A122" s="3" t="s">
        <v>0</v>
      </c>
      <c r="B122" s="4"/>
      <c r="C122" s="4"/>
      <c r="D122" s="5"/>
      <c r="E122" s="3" t="s">
        <v>1</v>
      </c>
      <c r="F122" s="4"/>
      <c r="G122" s="4"/>
      <c r="H122" s="5"/>
      <c r="I122" s="6" t="s">
        <v>2</v>
      </c>
      <c r="J122" s="7"/>
      <c r="K122" s="8">
        <v>42705</v>
      </c>
      <c r="L122" s="9"/>
      <c r="M122" s="10"/>
      <c r="N122" s="6" t="s">
        <v>2</v>
      </c>
      <c r="O122" s="7"/>
      <c r="P122" s="11">
        <v>42705</v>
      </c>
      <c r="Q122" s="12"/>
      <c r="R122" s="13"/>
    </row>
    <row r="123" spans="1:18" ht="14.25">
      <c r="A123" s="14" t="s">
        <v>3</v>
      </c>
      <c r="B123" s="15" t="s">
        <v>4</v>
      </c>
      <c r="C123" s="16"/>
      <c r="D123" s="15" t="s">
        <v>5</v>
      </c>
      <c r="E123" s="16"/>
      <c r="F123" s="14" t="s">
        <v>6</v>
      </c>
      <c r="G123" s="17" t="s">
        <v>7</v>
      </c>
      <c r="H123" s="18" t="s">
        <v>8</v>
      </c>
      <c r="I123" s="15" t="s">
        <v>9</v>
      </c>
      <c r="J123" s="19"/>
      <c r="K123" s="20" t="s">
        <v>10</v>
      </c>
      <c r="L123" s="20" t="s">
        <v>11</v>
      </c>
      <c r="M123" s="10"/>
      <c r="N123" s="21" t="s">
        <v>12</v>
      </c>
      <c r="O123" s="22"/>
      <c r="P123" s="21" t="s">
        <v>13</v>
      </c>
      <c r="Q123" s="23"/>
      <c r="R123" s="24" t="s">
        <v>14</v>
      </c>
    </row>
    <row r="124" spans="1:18" ht="14.25">
      <c r="A124" s="25" t="s">
        <v>15</v>
      </c>
      <c r="B124" s="25" t="s">
        <v>16</v>
      </c>
      <c r="C124" s="26" t="s">
        <v>17</v>
      </c>
      <c r="D124" s="25" t="s">
        <v>18</v>
      </c>
      <c r="E124" s="26" t="s">
        <v>19</v>
      </c>
      <c r="F124" s="25" t="s">
        <v>20</v>
      </c>
      <c r="G124" s="27" t="s">
        <v>21</v>
      </c>
      <c r="H124" s="26" t="s">
        <v>22</v>
      </c>
      <c r="I124" s="25" t="s">
        <v>23</v>
      </c>
      <c r="J124" s="28" t="s">
        <v>24</v>
      </c>
      <c r="K124" s="29" t="s">
        <v>25</v>
      </c>
      <c r="L124" s="29" t="s">
        <v>26</v>
      </c>
      <c r="M124" s="10"/>
      <c r="N124" s="30" t="s">
        <v>27</v>
      </c>
      <c r="O124" s="31"/>
      <c r="P124" s="30" t="s">
        <v>28</v>
      </c>
      <c r="Q124" s="32"/>
      <c r="R124" s="33">
        <v>0</v>
      </c>
    </row>
    <row r="125" spans="1:18" ht="15" thickBot="1">
      <c r="A125" s="34"/>
      <c r="B125" s="34"/>
      <c r="C125" s="35"/>
      <c r="D125" s="34"/>
      <c r="E125" s="35"/>
      <c r="F125" s="25"/>
      <c r="G125" s="27"/>
      <c r="H125" s="26"/>
      <c r="I125" s="25"/>
      <c r="J125" s="28"/>
      <c r="K125" s="29"/>
      <c r="L125" s="29"/>
      <c r="M125" s="10"/>
      <c r="N125" s="37"/>
      <c r="O125" s="38"/>
      <c r="P125" s="37"/>
      <c r="Q125" s="39"/>
      <c r="R125" s="33"/>
    </row>
    <row r="126" spans="1:18" ht="15" thickBot="1">
      <c r="A126" s="40">
        <f>+C126</f>
        <v>11</v>
      </c>
      <c r="B126" s="25" t="s">
        <v>29</v>
      </c>
      <c r="C126" s="26">
        <f>+C114+1</f>
        <v>11</v>
      </c>
      <c r="D126" s="25" t="s">
        <v>30</v>
      </c>
      <c r="E126" s="41">
        <f>VLOOKUP(C126,'[1]Dr. Ambedkar '!A$1:AA$65536,11,0)</f>
        <v>28</v>
      </c>
      <c r="F126" s="25" t="s">
        <v>31</v>
      </c>
      <c r="G126" s="27">
        <f>VLOOKUP(C126,'[1]Dr. Ambedkar '!A$1:AA$65536,13,0)</f>
        <v>10764</v>
      </c>
      <c r="H126" s="26">
        <f>VLOOKUP(C126,'[1]Dr. Ambedkar '!A$1:AA$65536,20,0)</f>
        <v>10380</v>
      </c>
      <c r="I126" s="25" t="s">
        <v>32</v>
      </c>
      <c r="J126" s="28">
        <f>VLOOKUP(C126,'[1]Dr. Ambedkar '!A$1:AZ$65536,27,0)</f>
        <v>182</v>
      </c>
      <c r="K126" s="34"/>
      <c r="L126" s="42">
        <f>VLOOKUP(C126,'[1]Dr. Ambedkar '!A$1:AZ$65536,31,0)</f>
        <v>0</v>
      </c>
      <c r="M126" s="10"/>
      <c r="N126" s="43" t="s">
        <v>33</v>
      </c>
      <c r="O126" s="44">
        <f>VLOOKUP(C126,'[1]Dr. Ambedkar '!A$1:AZ$65536,33,0)</f>
        <v>0</v>
      </c>
      <c r="P126" s="43" t="s">
        <v>34</v>
      </c>
      <c r="Q126" s="45">
        <f>VLOOKUP(C126,'[1]Dr. Ambedkar '!A$1:AZ$65536,36,0)</f>
        <v>0</v>
      </c>
      <c r="R126" s="33"/>
    </row>
    <row r="127" spans="1:18" ht="14.25">
      <c r="A127" s="46"/>
      <c r="B127" s="25" t="s">
        <v>35</v>
      </c>
      <c r="C127" s="26" t="str">
        <f>VLOOKUP(C126,'[1]Dr. Ambedkar '!A$1:AA$65536,6,0)</f>
        <v>Mihi Lal</v>
      </c>
      <c r="D127" s="25" t="s">
        <v>36</v>
      </c>
      <c r="E127" s="41">
        <f>VLOOKUP(C126,'[1]Dr. Ambedkar '!A$1:AA$65536,12,0)</f>
        <v>27</v>
      </c>
      <c r="F127" s="25" t="s">
        <v>37</v>
      </c>
      <c r="G127" s="27">
        <f>VLOOKUP(C126,'[1]Dr. Ambedkar '!A$1:AA$65536,14,0)</f>
        <v>0</v>
      </c>
      <c r="H127" s="26">
        <f>VLOOKUP(C126,'[1]Dr. Ambedkar '!A$1:AA$65536,21,0)</f>
        <v>0</v>
      </c>
      <c r="I127" s="25" t="s">
        <v>38</v>
      </c>
      <c r="J127" s="28">
        <f>VLOOKUP(C126,'[1]Dr. Ambedkar '!A$1:AZ$65536,28,0)</f>
        <v>1246</v>
      </c>
      <c r="K127" s="29"/>
      <c r="L127" s="74"/>
      <c r="M127" s="10"/>
      <c r="N127" s="43" t="s">
        <v>39</v>
      </c>
      <c r="O127" s="44">
        <f>VLOOKUP(C126,'[1]Dr. Ambedkar '!A$1:AZ$65536,34,0)</f>
        <v>0</v>
      </c>
      <c r="P127" s="43" t="s">
        <v>40</v>
      </c>
      <c r="Q127" s="45">
        <f>VLOOKUP(C126,'[1]Dr. Ambedkar '!A$1:AZ$65536,37,0)</f>
        <v>0</v>
      </c>
      <c r="R127" s="33"/>
    </row>
    <row r="128" spans="1:18" ht="14.25">
      <c r="A128" s="46"/>
      <c r="B128" s="25" t="s">
        <v>41</v>
      </c>
      <c r="C128" s="26" t="str">
        <f>VLOOKUP(C126,'[1]Dr. Ambedkar '!A$1:AA$65536,7,0)</f>
        <v>Sh. Budh Sen</v>
      </c>
      <c r="D128" s="25" t="s">
        <v>34</v>
      </c>
      <c r="E128" s="41" t="str">
        <f>VLOOKUP(C126,'[1]Dr. Ambedkar '!A$1:AA$65536,4,0)</f>
        <v>United Bank of India</v>
      </c>
      <c r="F128" s="25" t="s">
        <v>42</v>
      </c>
      <c r="G128" s="27">
        <f>VLOOKUP(C126,'[1]Dr. Ambedkar '!A$1:AA$65536,15,0)</f>
        <v>0</v>
      </c>
      <c r="H128" s="26">
        <f>VLOOKUP(C126,'[1]Dr. Ambedkar '!A$1:AA$65536,22,0)</f>
        <v>0</v>
      </c>
      <c r="I128" s="25"/>
      <c r="J128" s="28"/>
      <c r="K128" s="29"/>
      <c r="L128" s="74"/>
      <c r="M128" s="10"/>
      <c r="N128" s="43" t="s">
        <v>43</v>
      </c>
      <c r="O128" s="44">
        <f>VLOOKUP(C126,'[1]Dr. Ambedkar '!A$1:AZ$65536,35,0)</f>
        <v>0</v>
      </c>
      <c r="P128" s="43" t="s">
        <v>44</v>
      </c>
      <c r="Q128" s="45">
        <f>VLOOKUP(C126,'[1]Dr. Ambedkar '!A$1:AZ$65536,38,0)</f>
        <v>0</v>
      </c>
      <c r="R128" s="33"/>
    </row>
    <row r="129" spans="1:18" ht="14.25">
      <c r="A129" s="46"/>
      <c r="B129" s="25" t="s">
        <v>45</v>
      </c>
      <c r="C129" s="26" t="str">
        <f>VLOOKUP(C126,'[1]Dr. Ambedkar '!A$1:AA$65536,8,0)</f>
        <v>Security Guard</v>
      </c>
      <c r="D129" s="25" t="s">
        <v>46</v>
      </c>
      <c r="E129" s="41" t="str">
        <f>VLOOKUP(C126,'[1]Dr. Ambedkar '!A$1:AA$65536,5,0)</f>
        <v>0357010128438</v>
      </c>
      <c r="F129" s="25" t="s">
        <v>47</v>
      </c>
      <c r="G129" s="27">
        <f>VLOOKUP(C126,'[1]Dr. Ambedkar '!A$1:AA$65536,16,0)</f>
        <v>0</v>
      </c>
      <c r="H129" s="26">
        <f>VLOOKUP(C126,'[1]Dr. Ambedkar '!A$1:AA$65536,23,0)</f>
        <v>0</v>
      </c>
      <c r="I129" s="25"/>
      <c r="J129" s="28"/>
      <c r="K129" s="29"/>
      <c r="L129" s="74"/>
      <c r="M129" s="10"/>
      <c r="N129" s="48"/>
      <c r="O129" s="49"/>
      <c r="P129" s="48"/>
      <c r="Q129" s="50"/>
      <c r="R129" s="33"/>
    </row>
    <row r="130" spans="1:18" ht="15" thickBot="1">
      <c r="A130" s="46"/>
      <c r="B130" s="25" t="s">
        <v>48</v>
      </c>
      <c r="C130" s="26">
        <f>VLOOKUP(C126,'[1]Dr. Ambedkar '!A$1:AA$65536,9,0)</f>
        <v>2016403113</v>
      </c>
      <c r="D130" s="25"/>
      <c r="E130" s="26"/>
      <c r="F130" s="25" t="str">
        <f>F118</f>
        <v>Bonus</v>
      </c>
      <c r="G130" s="27">
        <f>VLOOKUP(C126,'[1]Dr. Ambedkar '!A$1:AA$65536,17,0)</f>
        <v>0</v>
      </c>
      <c r="H130" s="26">
        <f>VLOOKUP(C126,'[1]Dr. Ambedkar '!A$1:AA$65536,24,0)</f>
        <v>0</v>
      </c>
      <c r="I130" s="25"/>
      <c r="J130" s="28"/>
      <c r="K130" s="29"/>
      <c r="L130" s="74"/>
      <c r="M130" s="10"/>
      <c r="N130" s="51"/>
      <c r="O130" s="52"/>
      <c r="P130" s="51"/>
      <c r="Q130" s="53"/>
      <c r="R130" s="54"/>
    </row>
    <row r="131" spans="1:18" ht="15" thickBot="1">
      <c r="A131" s="46"/>
      <c r="B131" s="55" t="s">
        <v>50</v>
      </c>
      <c r="C131" s="56">
        <f>VLOOKUP(C126,'[1]Dr. Ambedkar '!A$1:AA$65536,10,0)</f>
        <v>100979950035</v>
      </c>
      <c r="D131" s="55"/>
      <c r="E131" s="57"/>
      <c r="F131" s="55"/>
      <c r="G131" s="58"/>
      <c r="H131" s="57"/>
      <c r="I131" s="55"/>
      <c r="J131" s="59"/>
      <c r="K131" s="60"/>
      <c r="L131" s="74"/>
      <c r="M131" s="10"/>
      <c r="N131" s="61"/>
      <c r="O131" s="62"/>
      <c r="P131" s="63"/>
      <c r="Q131" s="63"/>
      <c r="R131" s="64"/>
    </row>
    <row r="132" spans="1:18" ht="15" thickBot="1">
      <c r="A132" s="65"/>
      <c r="B132" s="66" t="s">
        <v>51</v>
      </c>
      <c r="C132" s="67"/>
      <c r="D132" s="67"/>
      <c r="E132" s="68"/>
      <c r="F132" s="55"/>
      <c r="G132" s="58">
        <f>VLOOKUP(C126,'[1]Dr. Ambedkar '!A$1:AA$65536,18,0)</f>
        <v>10764</v>
      </c>
      <c r="H132" s="58">
        <f>VLOOKUP(C126,'[1]Dr. Ambedkar '!A$1:AA$65536,25,0)</f>
        <v>10380</v>
      </c>
      <c r="I132" s="55"/>
      <c r="J132" s="59">
        <f>SUM(J126:J129)</f>
        <v>1428</v>
      </c>
      <c r="K132" s="42">
        <f>VLOOKUP(C126,'[1]Dr. Ambedkar '!A$1:AZ$65536,30,0)</f>
        <v>8952</v>
      </c>
      <c r="L132" s="69"/>
      <c r="M132" s="10"/>
      <c r="N132" s="70" t="s">
        <v>52</v>
      </c>
      <c r="O132" s="71">
        <f>SUM(O126:O129)</f>
        <v>0</v>
      </c>
      <c r="P132" s="70" t="s">
        <v>52</v>
      </c>
      <c r="Q132" s="72">
        <f>K132-O132</f>
        <v>8952</v>
      </c>
      <c r="R132" s="73">
        <f>K132-O132-Q132</f>
        <v>0</v>
      </c>
    </row>
    <row r="133" spans="1:18" ht="12.75" thickBot="1"/>
    <row r="134" spans="1:18" ht="15.75" customHeight="1" thickBot="1">
      <c r="A134" s="3" t="s">
        <v>0</v>
      </c>
      <c r="B134" s="4"/>
      <c r="C134" s="4"/>
      <c r="D134" s="5"/>
      <c r="E134" s="3" t="s">
        <v>1</v>
      </c>
      <c r="F134" s="4"/>
      <c r="G134" s="4"/>
      <c r="H134" s="5"/>
      <c r="I134" s="6" t="s">
        <v>2</v>
      </c>
      <c r="J134" s="7"/>
      <c r="K134" s="8">
        <v>42705</v>
      </c>
      <c r="L134" s="9"/>
      <c r="M134" s="10"/>
      <c r="N134" s="6" t="s">
        <v>2</v>
      </c>
      <c r="O134" s="7"/>
      <c r="P134" s="11">
        <v>42705</v>
      </c>
      <c r="Q134" s="12"/>
      <c r="R134" s="13"/>
    </row>
    <row r="135" spans="1:18" ht="14.25">
      <c r="A135" s="14" t="s">
        <v>3</v>
      </c>
      <c r="B135" s="15" t="s">
        <v>4</v>
      </c>
      <c r="C135" s="16"/>
      <c r="D135" s="15" t="s">
        <v>5</v>
      </c>
      <c r="E135" s="16"/>
      <c r="F135" s="14" t="s">
        <v>6</v>
      </c>
      <c r="G135" s="17" t="s">
        <v>7</v>
      </c>
      <c r="H135" s="18" t="s">
        <v>8</v>
      </c>
      <c r="I135" s="15" t="s">
        <v>9</v>
      </c>
      <c r="J135" s="19"/>
      <c r="K135" s="20" t="s">
        <v>10</v>
      </c>
      <c r="L135" s="20" t="s">
        <v>11</v>
      </c>
      <c r="M135" s="10"/>
      <c r="N135" s="21" t="s">
        <v>12</v>
      </c>
      <c r="O135" s="22"/>
      <c r="P135" s="21" t="s">
        <v>13</v>
      </c>
      <c r="Q135" s="23"/>
      <c r="R135" s="24" t="s">
        <v>14</v>
      </c>
    </row>
    <row r="136" spans="1:18" ht="14.25">
      <c r="A136" s="25" t="s">
        <v>15</v>
      </c>
      <c r="B136" s="25" t="s">
        <v>16</v>
      </c>
      <c r="C136" s="26" t="s">
        <v>17</v>
      </c>
      <c r="D136" s="25" t="s">
        <v>18</v>
      </c>
      <c r="E136" s="26" t="s">
        <v>19</v>
      </c>
      <c r="F136" s="25" t="s">
        <v>20</v>
      </c>
      <c r="G136" s="27" t="s">
        <v>21</v>
      </c>
      <c r="H136" s="26" t="s">
        <v>22</v>
      </c>
      <c r="I136" s="25" t="s">
        <v>23</v>
      </c>
      <c r="J136" s="28" t="s">
        <v>24</v>
      </c>
      <c r="K136" s="29" t="s">
        <v>25</v>
      </c>
      <c r="L136" s="29" t="s">
        <v>26</v>
      </c>
      <c r="M136" s="10"/>
      <c r="N136" s="30" t="s">
        <v>27</v>
      </c>
      <c r="O136" s="31"/>
      <c r="P136" s="30" t="s">
        <v>28</v>
      </c>
      <c r="Q136" s="32"/>
      <c r="R136" s="33">
        <v>0</v>
      </c>
    </row>
    <row r="137" spans="1:18" ht="15" thickBot="1">
      <c r="A137" s="34"/>
      <c r="B137" s="34"/>
      <c r="C137" s="35"/>
      <c r="D137" s="34"/>
      <c r="E137" s="35"/>
      <c r="F137" s="25"/>
      <c r="G137" s="27"/>
      <c r="H137" s="26"/>
      <c r="I137" s="25"/>
      <c r="J137" s="28"/>
      <c r="K137" s="29"/>
      <c r="L137" s="29"/>
      <c r="M137" s="10"/>
      <c r="N137" s="37"/>
      <c r="O137" s="38"/>
      <c r="P137" s="37"/>
      <c r="Q137" s="39"/>
      <c r="R137" s="33"/>
    </row>
    <row r="138" spans="1:18" ht="15" thickBot="1">
      <c r="A138" s="40">
        <f>+C138</f>
        <v>12</v>
      </c>
      <c r="B138" s="25" t="s">
        <v>29</v>
      </c>
      <c r="C138" s="26">
        <f>+C126+1</f>
        <v>12</v>
      </c>
      <c r="D138" s="25" t="s">
        <v>30</v>
      </c>
      <c r="E138" s="41">
        <f>VLOOKUP(C138,'[1]Dr. Ambedkar '!A$1:AA$65536,11,0)</f>
        <v>28</v>
      </c>
      <c r="F138" s="25" t="s">
        <v>31</v>
      </c>
      <c r="G138" s="27">
        <f>VLOOKUP(C138,'[1]Dr. Ambedkar '!A$1:AA$65536,13,0)</f>
        <v>10764</v>
      </c>
      <c r="H138" s="26">
        <f>VLOOKUP(C138,'[1]Dr. Ambedkar '!A$1:AA$65536,20,0)</f>
        <v>10764</v>
      </c>
      <c r="I138" s="25" t="s">
        <v>32</v>
      </c>
      <c r="J138" s="28">
        <f>VLOOKUP(C138,'[1]Dr. Ambedkar '!A$1:AZ$65536,27,0)</f>
        <v>188</v>
      </c>
      <c r="K138" s="34"/>
      <c r="L138" s="42">
        <f>VLOOKUP(C138,'[1]Dr. Ambedkar '!A$1:AZ$65536,31,0)</f>
        <v>0</v>
      </c>
      <c r="M138" s="10"/>
      <c r="N138" s="43" t="s">
        <v>33</v>
      </c>
      <c r="O138" s="44">
        <f>VLOOKUP(C138,'[1]Dr. Ambedkar '!A$1:AZ$65536,33,0)</f>
        <v>0</v>
      </c>
      <c r="P138" s="43" t="s">
        <v>34</v>
      </c>
      <c r="Q138" s="45">
        <f>VLOOKUP(C138,'[1]Dr. Ambedkar '!A$1:AZ$65536,36,0)</f>
        <v>0</v>
      </c>
      <c r="R138" s="33"/>
    </row>
    <row r="139" spans="1:18" ht="14.25">
      <c r="A139" s="46"/>
      <c r="B139" s="25" t="s">
        <v>35</v>
      </c>
      <c r="C139" s="26" t="str">
        <f>VLOOKUP(C138,'[1]Dr. Ambedkar '!A$1:AA$65536,6,0)</f>
        <v>Mrs. Chanda</v>
      </c>
      <c r="D139" s="25" t="s">
        <v>36</v>
      </c>
      <c r="E139" s="41">
        <f>VLOOKUP(C138,'[1]Dr. Ambedkar '!A$1:AA$65536,12,0)</f>
        <v>28</v>
      </c>
      <c r="F139" s="25" t="s">
        <v>37</v>
      </c>
      <c r="G139" s="27">
        <f>VLOOKUP(C138,'[1]Dr. Ambedkar '!A$1:AA$65536,14,0)</f>
        <v>0</v>
      </c>
      <c r="H139" s="26">
        <f>VLOOKUP(C138,'[1]Dr. Ambedkar '!A$1:AA$65536,21,0)</f>
        <v>0</v>
      </c>
      <c r="I139" s="25" t="s">
        <v>38</v>
      </c>
      <c r="J139" s="28">
        <f>VLOOKUP(C138,'[1]Dr. Ambedkar '!A$1:AZ$65536,28,0)</f>
        <v>1292</v>
      </c>
      <c r="K139" s="29"/>
      <c r="L139" s="74"/>
      <c r="M139" s="10"/>
      <c r="N139" s="43" t="s">
        <v>39</v>
      </c>
      <c r="O139" s="44">
        <f>VLOOKUP(C138,'[1]Dr. Ambedkar '!A$1:AZ$65536,34,0)</f>
        <v>0</v>
      </c>
      <c r="P139" s="43" t="s">
        <v>40</v>
      </c>
      <c r="Q139" s="45">
        <f>VLOOKUP(C138,'[1]Dr. Ambedkar '!A$1:AZ$65536,37,0)</f>
        <v>0</v>
      </c>
      <c r="R139" s="33"/>
    </row>
    <row r="140" spans="1:18" ht="14.25">
      <c r="A140" s="46"/>
      <c r="B140" s="25" t="s">
        <v>41</v>
      </c>
      <c r="C140" s="26" t="str">
        <f>VLOOKUP(C138,'[1]Dr. Ambedkar '!A$1:AA$65536,7,0)</f>
        <v>Sh. Laxman Shinde</v>
      </c>
      <c r="D140" s="25" t="s">
        <v>34</v>
      </c>
      <c r="E140" s="41" t="str">
        <f>VLOOKUP(C138,'[1]Dr. Ambedkar '!A$1:AA$65536,4,0)</f>
        <v>Syndicate Bank</v>
      </c>
      <c r="F140" s="25" t="s">
        <v>42</v>
      </c>
      <c r="G140" s="27">
        <f>VLOOKUP(C138,'[1]Dr. Ambedkar '!A$1:AA$65536,15,0)</f>
        <v>0</v>
      </c>
      <c r="H140" s="26">
        <f>VLOOKUP(C138,'[1]Dr. Ambedkar '!A$1:AA$65536,22,0)</f>
        <v>0</v>
      </c>
      <c r="I140" s="25"/>
      <c r="J140" s="28"/>
      <c r="K140" s="29"/>
      <c r="L140" s="74"/>
      <c r="M140" s="10"/>
      <c r="N140" s="43" t="s">
        <v>43</v>
      </c>
      <c r="O140" s="44">
        <f>VLOOKUP(C138,'[1]Dr. Ambedkar '!A$1:AZ$65536,35,0)</f>
        <v>0</v>
      </c>
      <c r="P140" s="43" t="s">
        <v>44</v>
      </c>
      <c r="Q140" s="45">
        <f>VLOOKUP(C138,'[1]Dr. Ambedkar '!A$1:AZ$65536,38,0)</f>
        <v>0</v>
      </c>
      <c r="R140" s="33"/>
    </row>
    <row r="141" spans="1:18" ht="14.25">
      <c r="A141" s="46"/>
      <c r="B141" s="25" t="s">
        <v>45</v>
      </c>
      <c r="C141" s="26" t="str">
        <f>VLOOKUP(C138,'[1]Dr. Ambedkar '!A$1:AA$65536,8,0)</f>
        <v>Security Guard</v>
      </c>
      <c r="D141" s="25" t="s">
        <v>46</v>
      </c>
      <c r="E141" s="41" t="str">
        <f>VLOOKUP(C138,'[1]Dr. Ambedkar '!A$1:AA$65536,5,0)</f>
        <v>90502010166339</v>
      </c>
      <c r="F141" s="25" t="s">
        <v>47</v>
      </c>
      <c r="G141" s="27">
        <f>VLOOKUP(C138,'[1]Dr. Ambedkar '!A$1:AA$65536,16,0)</f>
        <v>0</v>
      </c>
      <c r="H141" s="26">
        <f>VLOOKUP(C138,'[1]Dr. Ambedkar '!A$1:AA$65536,23,0)</f>
        <v>0</v>
      </c>
      <c r="I141" s="25"/>
      <c r="J141" s="28"/>
      <c r="K141" s="29"/>
      <c r="L141" s="74"/>
      <c r="M141" s="10"/>
      <c r="N141" s="48"/>
      <c r="O141" s="49"/>
      <c r="P141" s="48"/>
      <c r="Q141" s="50"/>
      <c r="R141" s="33"/>
    </row>
    <row r="142" spans="1:18" ht="15" thickBot="1">
      <c r="A142" s="46"/>
      <c r="B142" s="25" t="s">
        <v>48</v>
      </c>
      <c r="C142" s="26">
        <f>VLOOKUP(C138,'[1]Dr. Ambedkar '!A$1:AA$65536,9,0)</f>
        <v>1013590459</v>
      </c>
      <c r="D142" s="25"/>
      <c r="E142" s="26"/>
      <c r="F142" s="25" t="str">
        <f>F130</f>
        <v>Bonus</v>
      </c>
      <c r="G142" s="27">
        <f>VLOOKUP(C138,'[1]Dr. Ambedkar '!A$1:AA$65536,17,0)</f>
        <v>0</v>
      </c>
      <c r="H142" s="26">
        <f>VLOOKUP(C138,'[1]Dr. Ambedkar '!A$1:AA$65536,24,0)</f>
        <v>0</v>
      </c>
      <c r="I142" s="25"/>
      <c r="J142" s="28"/>
      <c r="K142" s="29"/>
      <c r="L142" s="74"/>
      <c r="M142" s="10"/>
      <c r="N142" s="51"/>
      <c r="O142" s="52"/>
      <c r="P142" s="51"/>
      <c r="Q142" s="53"/>
      <c r="R142" s="54"/>
    </row>
    <row r="143" spans="1:18" ht="15" thickBot="1">
      <c r="A143" s="46"/>
      <c r="B143" s="55" t="s">
        <v>50</v>
      </c>
      <c r="C143" s="56">
        <f>VLOOKUP(C138,'[1]Dr. Ambedkar '!A$1:AA$65536,10,0)</f>
        <v>100979950061</v>
      </c>
      <c r="D143" s="55"/>
      <c r="E143" s="57"/>
      <c r="F143" s="55"/>
      <c r="G143" s="58"/>
      <c r="H143" s="57"/>
      <c r="I143" s="55"/>
      <c r="J143" s="59"/>
      <c r="K143" s="60"/>
      <c r="L143" s="74"/>
      <c r="M143" s="10"/>
      <c r="N143" s="61"/>
      <c r="O143" s="62"/>
      <c r="P143" s="63"/>
      <c r="Q143" s="63"/>
      <c r="R143" s="64"/>
    </row>
    <row r="144" spans="1:18" ht="15" thickBot="1">
      <c r="A144" s="65"/>
      <c r="B144" s="66" t="s">
        <v>51</v>
      </c>
      <c r="C144" s="67"/>
      <c r="D144" s="67"/>
      <c r="E144" s="68"/>
      <c r="F144" s="55"/>
      <c r="G144" s="58">
        <f>VLOOKUP(C138,'[1]Dr. Ambedkar '!A$1:AA$65536,18,0)</f>
        <v>10764</v>
      </c>
      <c r="H144" s="58">
        <f>VLOOKUP(C138,'[1]Dr. Ambedkar '!A$1:AA$65536,25,0)</f>
        <v>10764</v>
      </c>
      <c r="I144" s="55"/>
      <c r="J144" s="59">
        <f>SUM(J138:J141)</f>
        <v>1480</v>
      </c>
      <c r="K144" s="42">
        <f>VLOOKUP(C138,'[1]Dr. Ambedkar '!A$1:AZ$65536,30,0)</f>
        <v>9284</v>
      </c>
      <c r="L144" s="69"/>
      <c r="M144" s="10"/>
      <c r="N144" s="70" t="s">
        <v>52</v>
      </c>
      <c r="O144" s="71">
        <f>SUM(O138:O141)</f>
        <v>0</v>
      </c>
      <c r="P144" s="70" t="s">
        <v>52</v>
      </c>
      <c r="Q144" s="72">
        <f>K144-O144</f>
        <v>9284</v>
      </c>
      <c r="R144" s="73">
        <f>K144-O144-Q144</f>
        <v>0</v>
      </c>
    </row>
    <row r="145" spans="1:18" ht="12.75" thickBot="1"/>
    <row r="146" spans="1:18" ht="15.75" customHeight="1" thickBot="1">
      <c r="A146" s="3" t="s">
        <v>0</v>
      </c>
      <c r="B146" s="4"/>
      <c r="C146" s="4"/>
      <c r="D146" s="5"/>
      <c r="E146" s="3" t="s">
        <v>1</v>
      </c>
      <c r="F146" s="4"/>
      <c r="G146" s="4"/>
      <c r="H146" s="5"/>
      <c r="I146" s="6" t="s">
        <v>2</v>
      </c>
      <c r="J146" s="7"/>
      <c r="K146" s="8">
        <v>42705</v>
      </c>
      <c r="L146" s="9"/>
      <c r="M146" s="10"/>
      <c r="N146" s="6" t="s">
        <v>2</v>
      </c>
      <c r="O146" s="7"/>
      <c r="P146" s="11">
        <v>42705</v>
      </c>
      <c r="Q146" s="12"/>
      <c r="R146" s="13"/>
    </row>
    <row r="147" spans="1:18" ht="14.25">
      <c r="A147" s="14" t="s">
        <v>3</v>
      </c>
      <c r="B147" s="15" t="s">
        <v>4</v>
      </c>
      <c r="C147" s="16"/>
      <c r="D147" s="15" t="s">
        <v>5</v>
      </c>
      <c r="E147" s="16"/>
      <c r="F147" s="14" t="s">
        <v>6</v>
      </c>
      <c r="G147" s="17" t="s">
        <v>7</v>
      </c>
      <c r="H147" s="18" t="s">
        <v>8</v>
      </c>
      <c r="I147" s="15" t="s">
        <v>9</v>
      </c>
      <c r="J147" s="19"/>
      <c r="K147" s="20" t="s">
        <v>10</v>
      </c>
      <c r="L147" s="20" t="s">
        <v>11</v>
      </c>
      <c r="M147" s="10"/>
      <c r="N147" s="21" t="s">
        <v>12</v>
      </c>
      <c r="O147" s="22"/>
      <c r="P147" s="21" t="s">
        <v>13</v>
      </c>
      <c r="Q147" s="23"/>
      <c r="R147" s="24" t="s">
        <v>14</v>
      </c>
    </row>
    <row r="148" spans="1:18" ht="14.25">
      <c r="A148" s="25" t="s">
        <v>15</v>
      </c>
      <c r="B148" s="25" t="s">
        <v>16</v>
      </c>
      <c r="C148" s="26" t="s">
        <v>17</v>
      </c>
      <c r="D148" s="25" t="s">
        <v>18</v>
      </c>
      <c r="E148" s="26" t="s">
        <v>19</v>
      </c>
      <c r="F148" s="25" t="s">
        <v>20</v>
      </c>
      <c r="G148" s="27" t="s">
        <v>21</v>
      </c>
      <c r="H148" s="26" t="s">
        <v>22</v>
      </c>
      <c r="I148" s="25" t="s">
        <v>23</v>
      </c>
      <c r="J148" s="28" t="s">
        <v>24</v>
      </c>
      <c r="K148" s="29" t="s">
        <v>25</v>
      </c>
      <c r="L148" s="29" t="s">
        <v>26</v>
      </c>
      <c r="M148" s="10"/>
      <c r="N148" s="30" t="s">
        <v>27</v>
      </c>
      <c r="O148" s="31"/>
      <c r="P148" s="30" t="s">
        <v>28</v>
      </c>
      <c r="Q148" s="32"/>
      <c r="R148" s="33">
        <v>0</v>
      </c>
    </row>
    <row r="149" spans="1:18" ht="15" thickBot="1">
      <c r="A149" s="34"/>
      <c r="B149" s="34"/>
      <c r="C149" s="35"/>
      <c r="D149" s="34"/>
      <c r="E149" s="35"/>
      <c r="F149" s="25"/>
      <c r="G149" s="27"/>
      <c r="H149" s="26"/>
      <c r="I149" s="25"/>
      <c r="J149" s="28"/>
      <c r="K149" s="29"/>
      <c r="L149" s="29"/>
      <c r="M149" s="10"/>
      <c r="N149" s="37"/>
      <c r="O149" s="38"/>
      <c r="P149" s="37"/>
      <c r="Q149" s="39"/>
      <c r="R149" s="33"/>
    </row>
    <row r="150" spans="1:18" ht="15" thickBot="1">
      <c r="A150" s="40">
        <f>+C150</f>
        <v>13</v>
      </c>
      <c r="B150" s="25" t="s">
        <v>29</v>
      </c>
      <c r="C150" s="26">
        <f>+C138+1</f>
        <v>13</v>
      </c>
      <c r="D150" s="25" t="s">
        <v>30</v>
      </c>
      <c r="E150" s="41">
        <f>VLOOKUP(C150,'[1]Dr. Ambedkar '!A$1:AA$65536,11,0)</f>
        <v>28</v>
      </c>
      <c r="F150" s="25" t="s">
        <v>31</v>
      </c>
      <c r="G150" s="27">
        <f>VLOOKUP(C150,'[1]Dr. Ambedkar '!A$1:AA$65536,13,0)</f>
        <v>10764</v>
      </c>
      <c r="H150" s="26">
        <f>VLOOKUP(C150,'[1]Dr. Ambedkar '!A$1:AA$65536,20,0)</f>
        <v>9611</v>
      </c>
      <c r="I150" s="25" t="s">
        <v>32</v>
      </c>
      <c r="J150" s="28">
        <f>VLOOKUP(C150,'[1]Dr. Ambedkar '!A$1:AZ$65536,27,0)</f>
        <v>168</v>
      </c>
      <c r="K150" s="34"/>
      <c r="L150" s="42">
        <f>VLOOKUP(C150,'[1]Dr. Ambedkar '!A$1:AZ$65536,31,0)</f>
        <v>0</v>
      </c>
      <c r="M150" s="10"/>
      <c r="N150" s="43" t="s">
        <v>33</v>
      </c>
      <c r="O150" s="44">
        <f>VLOOKUP(C150,'[1]Dr. Ambedkar '!A$1:AZ$65536,33,0)</f>
        <v>0</v>
      </c>
      <c r="P150" s="43" t="s">
        <v>34</v>
      </c>
      <c r="Q150" s="45">
        <f>VLOOKUP(C150,'[1]Dr. Ambedkar '!A$1:AZ$65536,36,0)</f>
        <v>0</v>
      </c>
      <c r="R150" s="33"/>
    </row>
    <row r="151" spans="1:18" ht="14.25">
      <c r="A151" s="46"/>
      <c r="B151" s="25" t="s">
        <v>35</v>
      </c>
      <c r="C151" s="26" t="str">
        <f>VLOOKUP(C150,'[1]Dr. Ambedkar '!A$1:AA$65536,6,0)</f>
        <v>Netra Pal Singh</v>
      </c>
      <c r="D151" s="25" t="s">
        <v>36</v>
      </c>
      <c r="E151" s="41">
        <f>VLOOKUP(C150,'[1]Dr. Ambedkar '!A$1:AA$65536,12,0)</f>
        <v>25</v>
      </c>
      <c r="F151" s="25" t="s">
        <v>37</v>
      </c>
      <c r="G151" s="27">
        <f>VLOOKUP(C150,'[1]Dr. Ambedkar '!A$1:AA$65536,14,0)</f>
        <v>0</v>
      </c>
      <c r="H151" s="26">
        <f>VLOOKUP(C150,'[1]Dr. Ambedkar '!A$1:AA$65536,21,0)</f>
        <v>0</v>
      </c>
      <c r="I151" s="25" t="s">
        <v>38</v>
      </c>
      <c r="J151" s="28">
        <f>VLOOKUP(C150,'[1]Dr. Ambedkar '!A$1:AZ$65536,28,0)</f>
        <v>1153</v>
      </c>
      <c r="K151" s="29"/>
      <c r="L151" s="74"/>
      <c r="M151" s="10"/>
      <c r="N151" s="43" t="s">
        <v>39</v>
      </c>
      <c r="O151" s="44">
        <f>VLOOKUP(C150,'[1]Dr. Ambedkar '!A$1:AZ$65536,34,0)</f>
        <v>0</v>
      </c>
      <c r="P151" s="43" t="s">
        <v>40</v>
      </c>
      <c r="Q151" s="45">
        <f>VLOOKUP(C150,'[1]Dr. Ambedkar '!A$1:AZ$65536,37,0)</f>
        <v>0</v>
      </c>
      <c r="R151" s="33"/>
    </row>
    <row r="152" spans="1:18" ht="14.25">
      <c r="A152" s="46"/>
      <c r="B152" s="25" t="s">
        <v>41</v>
      </c>
      <c r="C152" s="26" t="str">
        <f>VLOOKUP(C150,'[1]Dr. Ambedkar '!A$1:AA$65536,7,0)</f>
        <v>Sh. Charan Singh</v>
      </c>
      <c r="D152" s="25" t="s">
        <v>34</v>
      </c>
      <c r="E152" s="41" t="str">
        <f>VLOOKUP(C150,'[1]Dr. Ambedkar '!A$1:AA$65536,4,0)</f>
        <v>United Bank of India</v>
      </c>
      <c r="F152" s="25" t="s">
        <v>42</v>
      </c>
      <c r="G152" s="27">
        <f>VLOOKUP(C150,'[1]Dr. Ambedkar '!A$1:AA$65536,15,0)</f>
        <v>0</v>
      </c>
      <c r="H152" s="26">
        <f>VLOOKUP(C150,'[1]Dr. Ambedkar '!A$1:AA$65536,22,0)</f>
        <v>0</v>
      </c>
      <c r="I152" s="25"/>
      <c r="J152" s="28"/>
      <c r="K152" s="29"/>
      <c r="L152" s="74"/>
      <c r="M152" s="10"/>
      <c r="N152" s="43" t="s">
        <v>43</v>
      </c>
      <c r="O152" s="44">
        <f>VLOOKUP(C150,'[1]Dr. Ambedkar '!A$1:AZ$65536,35,0)</f>
        <v>0</v>
      </c>
      <c r="P152" s="43" t="s">
        <v>44</v>
      </c>
      <c r="Q152" s="45">
        <f>VLOOKUP(C150,'[1]Dr. Ambedkar '!A$1:AZ$65536,38,0)</f>
        <v>0</v>
      </c>
      <c r="R152" s="33"/>
    </row>
    <row r="153" spans="1:18" ht="14.25">
      <c r="A153" s="46"/>
      <c r="B153" s="25" t="s">
        <v>45</v>
      </c>
      <c r="C153" s="26" t="str">
        <f>VLOOKUP(C150,'[1]Dr. Ambedkar '!A$1:AA$65536,8,0)</f>
        <v>Security Guard</v>
      </c>
      <c r="D153" s="25" t="s">
        <v>46</v>
      </c>
      <c r="E153" s="41" t="str">
        <f>VLOOKUP(C150,'[1]Dr. Ambedkar '!A$1:AA$65536,5,0)</f>
        <v>0357010134286</v>
      </c>
      <c r="F153" s="25" t="s">
        <v>47</v>
      </c>
      <c r="G153" s="27">
        <f>VLOOKUP(C150,'[1]Dr. Ambedkar '!A$1:AA$65536,16,0)</f>
        <v>0</v>
      </c>
      <c r="H153" s="26">
        <f>VLOOKUP(C150,'[1]Dr. Ambedkar '!A$1:AA$65536,23,0)</f>
        <v>0</v>
      </c>
      <c r="I153" s="25"/>
      <c r="J153" s="28"/>
      <c r="K153" s="29"/>
      <c r="L153" s="74"/>
      <c r="M153" s="10"/>
      <c r="N153" s="48"/>
      <c r="O153" s="49"/>
      <c r="P153" s="48"/>
      <c r="Q153" s="50"/>
      <c r="R153" s="33"/>
    </row>
    <row r="154" spans="1:18" ht="15" thickBot="1">
      <c r="A154" s="46"/>
      <c r="B154" s="25" t="s">
        <v>48</v>
      </c>
      <c r="C154" s="26">
        <f>VLOOKUP(C150,'[1]Dr. Ambedkar '!A$1:AA$65536,9,0)</f>
        <v>2016403244</v>
      </c>
      <c r="D154" s="25"/>
      <c r="E154" s="26"/>
      <c r="F154" s="25" t="str">
        <f>F142</f>
        <v>Bonus</v>
      </c>
      <c r="G154" s="27">
        <f>VLOOKUP(C150,'[1]Dr. Ambedkar '!A$1:AA$65536,17,0)</f>
        <v>0</v>
      </c>
      <c r="H154" s="26">
        <f>VLOOKUP(C150,'[1]Dr. Ambedkar '!A$1:AA$65536,24,0)</f>
        <v>0</v>
      </c>
      <c r="I154" s="25"/>
      <c r="J154" s="28"/>
      <c r="K154" s="29"/>
      <c r="L154" s="74"/>
      <c r="M154" s="10"/>
      <c r="N154" s="51"/>
      <c r="O154" s="52"/>
      <c r="P154" s="51"/>
      <c r="Q154" s="53"/>
      <c r="R154" s="54"/>
    </row>
    <row r="155" spans="1:18" ht="15" thickBot="1">
      <c r="A155" s="46"/>
      <c r="B155" s="55" t="s">
        <v>50</v>
      </c>
      <c r="C155" s="56">
        <f>VLOOKUP(C150,'[1]Dr. Ambedkar '!A$1:AA$65536,10,0)</f>
        <v>100979950042</v>
      </c>
      <c r="D155" s="55"/>
      <c r="E155" s="57"/>
      <c r="F155" s="55"/>
      <c r="G155" s="58"/>
      <c r="H155" s="57"/>
      <c r="I155" s="55"/>
      <c r="J155" s="59"/>
      <c r="K155" s="60"/>
      <c r="L155" s="74"/>
      <c r="M155" s="10"/>
      <c r="N155" s="61"/>
      <c r="O155" s="62"/>
      <c r="P155" s="63"/>
      <c r="Q155" s="63"/>
      <c r="R155" s="64"/>
    </row>
    <row r="156" spans="1:18" ht="15" thickBot="1">
      <c r="A156" s="65"/>
      <c r="B156" s="66" t="s">
        <v>51</v>
      </c>
      <c r="C156" s="67"/>
      <c r="D156" s="67"/>
      <c r="E156" s="68"/>
      <c r="F156" s="55"/>
      <c r="G156" s="58">
        <f>VLOOKUP(C150,'[1]Dr. Ambedkar '!A$1:AA$65536,18,0)</f>
        <v>10764</v>
      </c>
      <c r="H156" s="58">
        <f>VLOOKUP(C150,'[1]Dr. Ambedkar '!A$1:AA$65536,25,0)</f>
        <v>9611</v>
      </c>
      <c r="I156" s="55"/>
      <c r="J156" s="59">
        <f>SUM(J150:J153)</f>
        <v>1321</v>
      </c>
      <c r="K156" s="42">
        <f>VLOOKUP(C150,'[1]Dr. Ambedkar '!A$1:AZ$65536,30,0)</f>
        <v>8290</v>
      </c>
      <c r="L156" s="69"/>
      <c r="M156" s="10"/>
      <c r="N156" s="70" t="s">
        <v>52</v>
      </c>
      <c r="O156" s="71">
        <f>SUM(O150:O153)</f>
        <v>0</v>
      </c>
      <c r="P156" s="70" t="s">
        <v>52</v>
      </c>
      <c r="Q156" s="72">
        <f>K156-O156</f>
        <v>8290</v>
      </c>
      <c r="R156" s="73">
        <f>K156-O156-Q156</f>
        <v>0</v>
      </c>
    </row>
    <row r="157" spans="1:18" ht="12.75" thickBot="1"/>
    <row r="158" spans="1:18" ht="15.75" customHeight="1" thickBot="1">
      <c r="A158" s="3" t="s">
        <v>0</v>
      </c>
      <c r="B158" s="4"/>
      <c r="C158" s="4"/>
      <c r="D158" s="5"/>
      <c r="E158" s="3" t="s">
        <v>1</v>
      </c>
      <c r="F158" s="4"/>
      <c r="G158" s="4"/>
      <c r="H158" s="5"/>
      <c r="I158" s="6" t="s">
        <v>2</v>
      </c>
      <c r="J158" s="7"/>
      <c r="K158" s="8">
        <v>42705</v>
      </c>
      <c r="L158" s="9"/>
      <c r="M158" s="10"/>
      <c r="N158" s="6" t="s">
        <v>2</v>
      </c>
      <c r="O158" s="7"/>
      <c r="P158" s="11">
        <v>42705</v>
      </c>
      <c r="Q158" s="12"/>
      <c r="R158" s="13"/>
    </row>
    <row r="159" spans="1:18" ht="14.25">
      <c r="A159" s="14" t="s">
        <v>3</v>
      </c>
      <c r="B159" s="15" t="s">
        <v>4</v>
      </c>
      <c r="C159" s="16"/>
      <c r="D159" s="15" t="s">
        <v>5</v>
      </c>
      <c r="E159" s="16"/>
      <c r="F159" s="14" t="s">
        <v>6</v>
      </c>
      <c r="G159" s="17" t="s">
        <v>7</v>
      </c>
      <c r="H159" s="18" t="s">
        <v>8</v>
      </c>
      <c r="I159" s="15" t="s">
        <v>9</v>
      </c>
      <c r="J159" s="19"/>
      <c r="K159" s="20" t="s">
        <v>10</v>
      </c>
      <c r="L159" s="20" t="s">
        <v>11</v>
      </c>
      <c r="M159" s="10"/>
      <c r="N159" s="21" t="s">
        <v>12</v>
      </c>
      <c r="O159" s="22"/>
      <c r="P159" s="21" t="s">
        <v>13</v>
      </c>
      <c r="Q159" s="23"/>
      <c r="R159" s="24" t="s">
        <v>14</v>
      </c>
    </row>
    <row r="160" spans="1:18" ht="14.25">
      <c r="A160" s="25" t="s">
        <v>15</v>
      </c>
      <c r="B160" s="25" t="s">
        <v>16</v>
      </c>
      <c r="C160" s="26" t="s">
        <v>17</v>
      </c>
      <c r="D160" s="25" t="s">
        <v>18</v>
      </c>
      <c r="E160" s="26" t="s">
        <v>19</v>
      </c>
      <c r="F160" s="25" t="s">
        <v>20</v>
      </c>
      <c r="G160" s="27" t="s">
        <v>21</v>
      </c>
      <c r="H160" s="26" t="s">
        <v>22</v>
      </c>
      <c r="I160" s="25" t="s">
        <v>23</v>
      </c>
      <c r="J160" s="28" t="s">
        <v>24</v>
      </c>
      <c r="K160" s="29" t="s">
        <v>25</v>
      </c>
      <c r="L160" s="29" t="s">
        <v>26</v>
      </c>
      <c r="M160" s="10"/>
      <c r="N160" s="30" t="s">
        <v>27</v>
      </c>
      <c r="O160" s="31"/>
      <c r="P160" s="30" t="s">
        <v>28</v>
      </c>
      <c r="Q160" s="32"/>
      <c r="R160" s="33">
        <v>0</v>
      </c>
    </row>
    <row r="161" spans="1:18" ht="15" thickBot="1">
      <c r="A161" s="34"/>
      <c r="B161" s="34"/>
      <c r="C161" s="35"/>
      <c r="D161" s="34"/>
      <c r="E161" s="35"/>
      <c r="F161" s="25"/>
      <c r="G161" s="27"/>
      <c r="H161" s="26"/>
      <c r="I161" s="25"/>
      <c r="J161" s="28"/>
      <c r="K161" s="29"/>
      <c r="L161" s="29"/>
      <c r="M161" s="10"/>
      <c r="N161" s="37"/>
      <c r="O161" s="38"/>
      <c r="P161" s="37"/>
      <c r="Q161" s="39"/>
      <c r="R161" s="33"/>
    </row>
    <row r="162" spans="1:18" ht="15" thickBot="1">
      <c r="A162" s="40">
        <f>+C162</f>
        <v>14</v>
      </c>
      <c r="B162" s="25" t="s">
        <v>29</v>
      </c>
      <c r="C162" s="26">
        <f>+C150+1</f>
        <v>14</v>
      </c>
      <c r="D162" s="25" t="s">
        <v>30</v>
      </c>
      <c r="E162" s="41">
        <f>VLOOKUP(C162,'[1]Dr. Ambedkar '!A$1:AA$65536,11,0)</f>
        <v>28</v>
      </c>
      <c r="F162" s="25" t="s">
        <v>31</v>
      </c>
      <c r="G162" s="27">
        <f>VLOOKUP(C162,'[1]Dr. Ambedkar '!A$1:AA$65536,13,0)</f>
        <v>10764</v>
      </c>
      <c r="H162" s="26">
        <f>VLOOKUP(C162,'[1]Dr. Ambedkar '!A$1:AA$65536,20,0)</f>
        <v>9995</v>
      </c>
      <c r="I162" s="25" t="s">
        <v>32</v>
      </c>
      <c r="J162" s="28">
        <f>VLOOKUP(C162,'[1]Dr. Ambedkar '!A$1:AZ$65536,27,0)</f>
        <v>175</v>
      </c>
      <c r="K162" s="34"/>
      <c r="L162" s="42">
        <f>VLOOKUP(C162,'[1]Dr. Ambedkar '!A$1:AZ$65536,31,0)</f>
        <v>0</v>
      </c>
      <c r="M162" s="10"/>
      <c r="N162" s="43" t="s">
        <v>33</v>
      </c>
      <c r="O162" s="44">
        <f>VLOOKUP(C162,'[1]Dr. Ambedkar '!A$1:AZ$65536,33,0)</f>
        <v>0</v>
      </c>
      <c r="P162" s="43" t="s">
        <v>34</v>
      </c>
      <c r="Q162" s="45">
        <f>VLOOKUP(C162,'[1]Dr. Ambedkar '!A$1:AZ$65536,36,0)</f>
        <v>0</v>
      </c>
      <c r="R162" s="33"/>
    </row>
    <row r="163" spans="1:18" ht="14.25">
      <c r="A163" s="46"/>
      <c r="B163" s="25" t="s">
        <v>35</v>
      </c>
      <c r="C163" s="26" t="str">
        <f>VLOOKUP(C162,'[1]Dr. Ambedkar '!A$1:AA$65536,6,0)</f>
        <v>PRAVEEN KUMAR</v>
      </c>
      <c r="D163" s="25" t="s">
        <v>36</v>
      </c>
      <c r="E163" s="41">
        <f>VLOOKUP(C162,'[1]Dr. Ambedkar '!A$1:AA$65536,12,0)</f>
        <v>26</v>
      </c>
      <c r="F163" s="25" t="s">
        <v>37</v>
      </c>
      <c r="G163" s="27">
        <f>VLOOKUP(C162,'[1]Dr. Ambedkar '!A$1:AA$65536,14,0)</f>
        <v>0</v>
      </c>
      <c r="H163" s="26">
        <f>VLOOKUP(C162,'[1]Dr. Ambedkar '!A$1:AA$65536,21,0)</f>
        <v>0</v>
      </c>
      <c r="I163" s="25" t="s">
        <v>38</v>
      </c>
      <c r="J163" s="28">
        <f>VLOOKUP(C162,'[1]Dr. Ambedkar '!A$1:AZ$65536,28,0)</f>
        <v>1199</v>
      </c>
      <c r="K163" s="29"/>
      <c r="L163" s="74"/>
      <c r="M163" s="10"/>
      <c r="N163" s="43" t="s">
        <v>39</v>
      </c>
      <c r="O163" s="44">
        <f>VLOOKUP(C162,'[1]Dr. Ambedkar '!A$1:AZ$65536,34,0)</f>
        <v>0</v>
      </c>
      <c r="P163" s="43" t="s">
        <v>40</v>
      </c>
      <c r="Q163" s="45">
        <f>VLOOKUP(C162,'[1]Dr. Ambedkar '!A$1:AZ$65536,37,0)</f>
        <v>0</v>
      </c>
      <c r="R163" s="33"/>
    </row>
    <row r="164" spans="1:18" ht="14.25">
      <c r="A164" s="46"/>
      <c r="B164" s="25" t="s">
        <v>41</v>
      </c>
      <c r="C164" s="26" t="str">
        <f>VLOOKUP(C162,'[1]Dr. Ambedkar '!A$1:AA$65536,7,0)</f>
        <v>SH. VANI KANT MISHRA</v>
      </c>
      <c r="D164" s="25" t="s">
        <v>34</v>
      </c>
      <c r="E164" s="41" t="str">
        <f>VLOOKUP(C162,'[1]Dr. Ambedkar '!A$1:AA$65536,4,0)</f>
        <v>PUNJAB NATIONAL BANK</v>
      </c>
      <c r="F164" s="25" t="s">
        <v>42</v>
      </c>
      <c r="G164" s="27">
        <f>VLOOKUP(C162,'[1]Dr. Ambedkar '!A$1:AA$65536,15,0)</f>
        <v>0</v>
      </c>
      <c r="H164" s="26">
        <f>VLOOKUP(C162,'[1]Dr. Ambedkar '!A$1:AA$65536,22,0)</f>
        <v>0</v>
      </c>
      <c r="I164" s="25"/>
      <c r="J164" s="28"/>
      <c r="K164" s="29"/>
      <c r="L164" s="74"/>
      <c r="M164" s="10"/>
      <c r="N164" s="43" t="s">
        <v>43</v>
      </c>
      <c r="O164" s="44">
        <f>VLOOKUP(C162,'[1]Dr. Ambedkar '!A$1:AZ$65536,35,0)</f>
        <v>0</v>
      </c>
      <c r="P164" s="43" t="s">
        <v>44</v>
      </c>
      <c r="Q164" s="45">
        <f>VLOOKUP(C162,'[1]Dr. Ambedkar '!A$1:AZ$65536,38,0)</f>
        <v>0</v>
      </c>
      <c r="R164" s="33"/>
    </row>
    <row r="165" spans="1:18" ht="14.25">
      <c r="A165" s="46"/>
      <c r="B165" s="25" t="s">
        <v>45</v>
      </c>
      <c r="C165" s="26" t="str">
        <f>VLOOKUP(C162,'[1]Dr. Ambedkar '!A$1:AA$65536,8,0)</f>
        <v>Security Guard</v>
      </c>
      <c r="D165" s="25" t="s">
        <v>46</v>
      </c>
      <c r="E165" s="41" t="str">
        <f>VLOOKUP(C162,'[1]Dr. Ambedkar '!A$1:AA$65536,5,0)</f>
        <v>0130000121209883</v>
      </c>
      <c r="F165" s="25" t="s">
        <v>47</v>
      </c>
      <c r="G165" s="27">
        <f>VLOOKUP(C162,'[1]Dr. Ambedkar '!A$1:AA$65536,16,0)</f>
        <v>0</v>
      </c>
      <c r="H165" s="26">
        <f>VLOOKUP(C162,'[1]Dr. Ambedkar '!A$1:AA$65536,23,0)</f>
        <v>0</v>
      </c>
      <c r="I165" s="25"/>
      <c r="J165" s="28"/>
      <c r="K165" s="29"/>
      <c r="L165" s="74"/>
      <c r="M165" s="10"/>
      <c r="N165" s="48"/>
      <c r="O165" s="49"/>
      <c r="P165" s="48"/>
      <c r="Q165" s="50"/>
      <c r="R165" s="33"/>
    </row>
    <row r="166" spans="1:18" ht="15" thickBot="1">
      <c r="A166" s="46"/>
      <c r="B166" s="25" t="s">
        <v>48</v>
      </c>
      <c r="C166" s="26">
        <f>VLOOKUP(C162,'[1]Dr. Ambedkar '!A$1:AA$65536,9,0)</f>
        <v>2016450385</v>
      </c>
      <c r="D166" s="25"/>
      <c r="E166" s="26"/>
      <c r="F166" s="25" t="str">
        <f>F154</f>
        <v>Bonus</v>
      </c>
      <c r="G166" s="27">
        <f>VLOOKUP(C162,'[1]Dr. Ambedkar '!A$1:AA$65536,17,0)</f>
        <v>0</v>
      </c>
      <c r="H166" s="26">
        <f>VLOOKUP(C162,'[1]Dr. Ambedkar '!A$1:AA$65536,24,0)</f>
        <v>0</v>
      </c>
      <c r="I166" s="25"/>
      <c r="J166" s="28"/>
      <c r="K166" s="29"/>
      <c r="L166" s="74"/>
      <c r="M166" s="10"/>
      <c r="N166" s="51"/>
      <c r="O166" s="52"/>
      <c r="P166" s="51"/>
      <c r="Q166" s="53"/>
      <c r="R166" s="54"/>
    </row>
    <row r="167" spans="1:18" ht="15" thickBot="1">
      <c r="A167" s="46"/>
      <c r="B167" s="55" t="s">
        <v>50</v>
      </c>
      <c r="C167" s="57" t="str">
        <f>VLOOKUP(C162,'[1]Dr. Ambedkar '!A$1:AA$65536,10,0)</f>
        <v>101001021732</v>
      </c>
      <c r="D167" s="55"/>
      <c r="E167" s="57"/>
      <c r="F167" s="55"/>
      <c r="G167" s="58"/>
      <c r="H167" s="57"/>
      <c r="I167" s="55"/>
      <c r="J167" s="59"/>
      <c r="K167" s="60"/>
      <c r="L167" s="74"/>
      <c r="M167" s="10"/>
      <c r="N167" s="61"/>
      <c r="O167" s="62"/>
      <c r="P167" s="63"/>
      <c r="Q167" s="63"/>
      <c r="R167" s="64"/>
    </row>
    <row r="168" spans="1:18" ht="15" thickBot="1">
      <c r="A168" s="65"/>
      <c r="B168" s="66" t="s">
        <v>51</v>
      </c>
      <c r="C168" s="67"/>
      <c r="D168" s="67"/>
      <c r="E168" s="68"/>
      <c r="F168" s="55"/>
      <c r="G168" s="58">
        <f>VLOOKUP(C162,'[1]Dr. Ambedkar '!A$1:AA$65536,18,0)</f>
        <v>10764</v>
      </c>
      <c r="H168" s="58">
        <f>VLOOKUP(C162,'[1]Dr. Ambedkar '!A$1:AA$65536,25,0)</f>
        <v>9995</v>
      </c>
      <c r="I168" s="55"/>
      <c r="J168" s="59">
        <f>SUM(J162:J165)</f>
        <v>1374</v>
      </c>
      <c r="K168" s="42">
        <f>VLOOKUP(C162,'[1]Dr. Ambedkar '!A$1:AZ$65536,30,0)</f>
        <v>8621</v>
      </c>
      <c r="L168" s="69"/>
      <c r="M168" s="10"/>
      <c r="N168" s="70" t="s">
        <v>52</v>
      </c>
      <c r="O168" s="71">
        <f>SUM(O162:O165)</f>
        <v>0</v>
      </c>
      <c r="P168" s="70" t="s">
        <v>52</v>
      </c>
      <c r="Q168" s="72">
        <f>K168-O168</f>
        <v>8621</v>
      </c>
      <c r="R168" s="73">
        <f>K168-O168-Q168</f>
        <v>0</v>
      </c>
    </row>
    <row r="169" spans="1:18" ht="12.75" thickBot="1"/>
    <row r="170" spans="1:18" ht="15.75" customHeight="1" thickBot="1">
      <c r="A170" s="3" t="s">
        <v>0</v>
      </c>
      <c r="B170" s="4"/>
      <c r="C170" s="4"/>
      <c r="D170" s="5"/>
      <c r="E170" s="3" t="s">
        <v>1</v>
      </c>
      <c r="F170" s="4"/>
      <c r="G170" s="4"/>
      <c r="H170" s="5"/>
      <c r="I170" s="6" t="s">
        <v>2</v>
      </c>
      <c r="J170" s="7"/>
      <c r="K170" s="8">
        <v>42705</v>
      </c>
      <c r="L170" s="9"/>
      <c r="M170" s="10"/>
      <c r="N170" s="6" t="s">
        <v>2</v>
      </c>
      <c r="O170" s="7"/>
      <c r="P170" s="11">
        <v>42705</v>
      </c>
      <c r="Q170" s="12"/>
      <c r="R170" s="13"/>
    </row>
    <row r="171" spans="1:18" ht="14.25">
      <c r="A171" s="14" t="s">
        <v>3</v>
      </c>
      <c r="B171" s="15" t="s">
        <v>4</v>
      </c>
      <c r="C171" s="16"/>
      <c r="D171" s="15" t="s">
        <v>5</v>
      </c>
      <c r="E171" s="16"/>
      <c r="F171" s="14" t="s">
        <v>6</v>
      </c>
      <c r="G171" s="17" t="s">
        <v>7</v>
      </c>
      <c r="H171" s="18" t="s">
        <v>8</v>
      </c>
      <c r="I171" s="15" t="s">
        <v>9</v>
      </c>
      <c r="J171" s="19"/>
      <c r="K171" s="20" t="s">
        <v>10</v>
      </c>
      <c r="L171" s="20" t="s">
        <v>11</v>
      </c>
      <c r="M171" s="10"/>
      <c r="N171" s="21" t="s">
        <v>12</v>
      </c>
      <c r="O171" s="22"/>
      <c r="P171" s="21" t="s">
        <v>13</v>
      </c>
      <c r="Q171" s="23"/>
      <c r="R171" s="24" t="s">
        <v>14</v>
      </c>
    </row>
    <row r="172" spans="1:18" ht="14.25">
      <c r="A172" s="25" t="s">
        <v>15</v>
      </c>
      <c r="B172" s="25" t="s">
        <v>16</v>
      </c>
      <c r="C172" s="26" t="s">
        <v>17</v>
      </c>
      <c r="D172" s="25" t="s">
        <v>18</v>
      </c>
      <c r="E172" s="26" t="s">
        <v>19</v>
      </c>
      <c r="F172" s="25" t="s">
        <v>20</v>
      </c>
      <c r="G172" s="27" t="s">
        <v>21</v>
      </c>
      <c r="H172" s="26" t="s">
        <v>22</v>
      </c>
      <c r="I172" s="25" t="s">
        <v>23</v>
      </c>
      <c r="J172" s="28" t="s">
        <v>24</v>
      </c>
      <c r="K172" s="29" t="s">
        <v>25</v>
      </c>
      <c r="L172" s="29" t="s">
        <v>26</v>
      </c>
      <c r="M172" s="10"/>
      <c r="N172" s="30" t="s">
        <v>27</v>
      </c>
      <c r="O172" s="31"/>
      <c r="P172" s="30" t="s">
        <v>28</v>
      </c>
      <c r="Q172" s="32"/>
      <c r="R172" s="33">
        <v>0</v>
      </c>
    </row>
    <row r="173" spans="1:18" ht="15" thickBot="1">
      <c r="A173" s="34"/>
      <c r="B173" s="34"/>
      <c r="C173" s="35"/>
      <c r="D173" s="34"/>
      <c r="E173" s="35"/>
      <c r="F173" s="25"/>
      <c r="G173" s="27"/>
      <c r="H173" s="26"/>
      <c r="I173" s="25"/>
      <c r="J173" s="28"/>
      <c r="K173" s="29"/>
      <c r="L173" s="29"/>
      <c r="M173" s="10"/>
      <c r="N173" s="37"/>
      <c r="O173" s="38"/>
      <c r="P173" s="37"/>
      <c r="Q173" s="39"/>
      <c r="R173" s="33"/>
    </row>
    <row r="174" spans="1:18" ht="15" thickBot="1">
      <c r="A174" s="40">
        <f>+C174</f>
        <v>15</v>
      </c>
      <c r="B174" s="25" t="s">
        <v>29</v>
      </c>
      <c r="C174" s="26">
        <f>+C162+1</f>
        <v>15</v>
      </c>
      <c r="D174" s="25" t="s">
        <v>30</v>
      </c>
      <c r="E174" s="41">
        <f>VLOOKUP(C174,'[1]Dr. Ambedkar '!A$1:AA$65536,11,0)</f>
        <v>28</v>
      </c>
      <c r="F174" s="25" t="s">
        <v>31</v>
      </c>
      <c r="G174" s="27">
        <f>VLOOKUP(C174,'[1]Dr. Ambedkar '!A$1:AA$65536,13,0)</f>
        <v>10764</v>
      </c>
      <c r="H174" s="26">
        <f>VLOOKUP(C174,'[1]Dr. Ambedkar '!A$1:AA$65536,20,0)</f>
        <v>10764</v>
      </c>
      <c r="I174" s="25" t="s">
        <v>32</v>
      </c>
      <c r="J174" s="28">
        <f>VLOOKUP(C174,'[1]Dr. Ambedkar '!A$1:AZ$65536,27,0)</f>
        <v>188</v>
      </c>
      <c r="K174" s="34"/>
      <c r="L174" s="42">
        <f>VLOOKUP(C174,'[1]Dr. Ambedkar '!A$1:AZ$65536,31,0)</f>
        <v>0</v>
      </c>
      <c r="M174" s="10"/>
      <c r="N174" s="43" t="s">
        <v>33</v>
      </c>
      <c r="O174" s="44">
        <f>VLOOKUP(C174,'[1]Dr. Ambedkar '!A$1:AZ$65536,33,0)</f>
        <v>0</v>
      </c>
      <c r="P174" s="43" t="s">
        <v>34</v>
      </c>
      <c r="Q174" s="45">
        <f>VLOOKUP(C174,'[1]Dr. Ambedkar '!A$1:AZ$65536,36,0)</f>
        <v>0</v>
      </c>
      <c r="R174" s="33"/>
    </row>
    <row r="175" spans="1:18" ht="14.25">
      <c r="A175" s="46"/>
      <c r="B175" s="25" t="s">
        <v>35</v>
      </c>
      <c r="C175" s="26" t="str">
        <f>VLOOKUP(C174,'[1]Dr. Ambedkar '!A$1:AA$65536,6,0)</f>
        <v>Ravi Kumar Pali</v>
      </c>
      <c r="D175" s="25" t="s">
        <v>36</v>
      </c>
      <c r="E175" s="41">
        <f>VLOOKUP(C174,'[1]Dr. Ambedkar '!A$1:AA$65536,12,0)</f>
        <v>28</v>
      </c>
      <c r="F175" s="25" t="s">
        <v>37</v>
      </c>
      <c r="G175" s="27">
        <f>VLOOKUP(C174,'[1]Dr. Ambedkar '!A$1:AA$65536,14,0)</f>
        <v>0</v>
      </c>
      <c r="H175" s="26">
        <f>VLOOKUP(C174,'[1]Dr. Ambedkar '!A$1:AA$65536,21,0)</f>
        <v>0</v>
      </c>
      <c r="I175" s="25" t="s">
        <v>38</v>
      </c>
      <c r="J175" s="28">
        <f>VLOOKUP(C174,'[1]Dr. Ambedkar '!A$1:AZ$65536,28,0)</f>
        <v>1292</v>
      </c>
      <c r="K175" s="29"/>
      <c r="L175" s="74"/>
      <c r="M175" s="10"/>
      <c r="N175" s="43" t="s">
        <v>39</v>
      </c>
      <c r="O175" s="44">
        <f>VLOOKUP(C174,'[1]Dr. Ambedkar '!A$1:AZ$65536,34,0)</f>
        <v>0</v>
      </c>
      <c r="P175" s="43" t="s">
        <v>40</v>
      </c>
      <c r="Q175" s="45">
        <f>VLOOKUP(C174,'[1]Dr. Ambedkar '!A$1:AZ$65536,37,0)</f>
        <v>0</v>
      </c>
      <c r="R175" s="33"/>
    </row>
    <row r="176" spans="1:18" ht="14.25">
      <c r="A176" s="46"/>
      <c r="B176" s="25" t="s">
        <v>41</v>
      </c>
      <c r="C176" s="26" t="str">
        <f>VLOOKUP(C174,'[1]Dr. Ambedkar '!A$1:AA$65536,7,0)</f>
        <v>Sh. Tej Singh</v>
      </c>
      <c r="D176" s="25" t="s">
        <v>34</v>
      </c>
      <c r="E176" s="41" t="str">
        <f>VLOOKUP(C174,'[1]Dr. Ambedkar '!A$1:AA$65536,4,0)</f>
        <v>United Bank of India</v>
      </c>
      <c r="F176" s="25" t="s">
        <v>42</v>
      </c>
      <c r="G176" s="27">
        <f>VLOOKUP(C174,'[1]Dr. Ambedkar '!A$1:AA$65536,15,0)</f>
        <v>0</v>
      </c>
      <c r="H176" s="26">
        <f>VLOOKUP(C174,'[1]Dr. Ambedkar '!A$1:AA$65536,22,0)</f>
        <v>0</v>
      </c>
      <c r="I176" s="25"/>
      <c r="J176" s="28"/>
      <c r="K176" s="29"/>
      <c r="L176" s="74"/>
      <c r="M176" s="10"/>
      <c r="N176" s="43" t="s">
        <v>43</v>
      </c>
      <c r="O176" s="44">
        <f>VLOOKUP(C174,'[1]Dr. Ambedkar '!A$1:AZ$65536,35,0)</f>
        <v>0</v>
      </c>
      <c r="P176" s="43" t="s">
        <v>44</v>
      </c>
      <c r="Q176" s="45">
        <f>VLOOKUP(C174,'[1]Dr. Ambedkar '!A$1:AZ$65536,38,0)</f>
        <v>0</v>
      </c>
      <c r="R176" s="33"/>
    </row>
    <row r="177" spans="1:18" ht="14.25">
      <c r="A177" s="46"/>
      <c r="B177" s="25" t="s">
        <v>45</v>
      </c>
      <c r="C177" s="26" t="str">
        <f>VLOOKUP(C174,'[1]Dr. Ambedkar '!A$1:AA$65536,8,0)</f>
        <v>Security Guard</v>
      </c>
      <c r="D177" s="25" t="s">
        <v>46</v>
      </c>
      <c r="E177" s="41" t="str">
        <f>VLOOKUP(C174,'[1]Dr. Ambedkar '!A$1:AA$65536,5,0)</f>
        <v>0357010161633</v>
      </c>
      <c r="F177" s="25" t="s">
        <v>47</v>
      </c>
      <c r="G177" s="27">
        <f>VLOOKUP(C174,'[1]Dr. Ambedkar '!A$1:AA$65536,16,0)</f>
        <v>0</v>
      </c>
      <c r="H177" s="26">
        <f>VLOOKUP(C174,'[1]Dr. Ambedkar '!A$1:AA$65536,23,0)</f>
        <v>0</v>
      </c>
      <c r="I177" s="25"/>
      <c r="J177" s="28"/>
      <c r="K177" s="29"/>
      <c r="L177" s="74"/>
      <c r="M177" s="10"/>
      <c r="N177" s="48"/>
      <c r="O177" s="49"/>
      <c r="P177" s="48"/>
      <c r="Q177" s="50"/>
      <c r="R177" s="33"/>
    </row>
    <row r="178" spans="1:18" ht="15" thickBot="1">
      <c r="A178" s="46"/>
      <c r="B178" s="25" t="s">
        <v>48</v>
      </c>
      <c r="C178" s="26">
        <f>VLOOKUP(C174,'[1]Dr. Ambedkar '!A$1:AA$65536,9,0)</f>
        <v>2016403009</v>
      </c>
      <c r="D178" s="25"/>
      <c r="E178" s="26"/>
      <c r="F178" s="25" t="str">
        <f>F166</f>
        <v>Bonus</v>
      </c>
      <c r="G178" s="27">
        <f>VLOOKUP(C174,'[1]Dr. Ambedkar '!A$1:AA$65536,17,0)</f>
        <v>0</v>
      </c>
      <c r="H178" s="26">
        <f>VLOOKUP(C174,'[1]Dr. Ambedkar '!A$1:AA$65536,24,0)</f>
        <v>0</v>
      </c>
      <c r="I178" s="25"/>
      <c r="J178" s="28"/>
      <c r="K178" s="29"/>
      <c r="L178" s="74"/>
      <c r="M178" s="10"/>
      <c r="N178" s="51"/>
      <c r="O178" s="52"/>
      <c r="P178" s="51"/>
      <c r="Q178" s="53"/>
      <c r="R178" s="54"/>
    </row>
    <row r="179" spans="1:18" ht="15" thickBot="1">
      <c r="A179" s="46"/>
      <c r="B179" s="55" t="s">
        <v>50</v>
      </c>
      <c r="C179" s="56">
        <f>VLOOKUP(C174,'[1]Dr. Ambedkar '!A$1:AA$65536,10,0)</f>
        <v>100979947922</v>
      </c>
      <c r="D179" s="55"/>
      <c r="E179" s="57"/>
      <c r="F179" s="55"/>
      <c r="G179" s="58"/>
      <c r="H179" s="57"/>
      <c r="I179" s="55"/>
      <c r="J179" s="59"/>
      <c r="K179" s="60"/>
      <c r="L179" s="74"/>
      <c r="M179" s="10"/>
      <c r="N179" s="61"/>
      <c r="O179" s="62"/>
      <c r="P179" s="63"/>
      <c r="Q179" s="63"/>
      <c r="R179" s="64"/>
    </row>
    <row r="180" spans="1:18" ht="15" thickBot="1">
      <c r="A180" s="65"/>
      <c r="B180" s="66" t="s">
        <v>51</v>
      </c>
      <c r="C180" s="67"/>
      <c r="D180" s="67"/>
      <c r="E180" s="68"/>
      <c r="F180" s="55"/>
      <c r="G180" s="58">
        <f>VLOOKUP(C174,'[1]Dr. Ambedkar '!A$1:AA$65536,18,0)</f>
        <v>10764</v>
      </c>
      <c r="H180" s="58">
        <f>VLOOKUP(C174,'[1]Dr. Ambedkar '!A$1:AA$65536,25,0)</f>
        <v>10764</v>
      </c>
      <c r="I180" s="55"/>
      <c r="J180" s="59">
        <f>SUM(J174:J177)</f>
        <v>1480</v>
      </c>
      <c r="K180" s="42">
        <f>VLOOKUP(C174,'[1]Dr. Ambedkar '!A$1:AZ$65536,30,0)</f>
        <v>9284</v>
      </c>
      <c r="L180" s="69"/>
      <c r="M180" s="10"/>
      <c r="N180" s="70" t="s">
        <v>52</v>
      </c>
      <c r="O180" s="71">
        <f>SUM(O174:O177)</f>
        <v>0</v>
      </c>
      <c r="P180" s="70" t="s">
        <v>52</v>
      </c>
      <c r="Q180" s="72">
        <f>K180-O180</f>
        <v>9284</v>
      </c>
      <c r="R180" s="73">
        <f>K180-O180-Q180</f>
        <v>0</v>
      </c>
    </row>
    <row r="181" spans="1:18" ht="12.75" thickBot="1"/>
    <row r="182" spans="1:18" ht="15.75" customHeight="1" thickBot="1">
      <c r="A182" s="3" t="s">
        <v>0</v>
      </c>
      <c r="B182" s="4"/>
      <c r="C182" s="4"/>
      <c r="D182" s="5"/>
      <c r="E182" s="3" t="s">
        <v>1</v>
      </c>
      <c r="F182" s="4"/>
      <c r="G182" s="4"/>
      <c r="H182" s="5"/>
      <c r="I182" s="6" t="s">
        <v>2</v>
      </c>
      <c r="J182" s="7"/>
      <c r="K182" s="8">
        <v>42705</v>
      </c>
      <c r="L182" s="9"/>
      <c r="M182" s="10"/>
      <c r="N182" s="6" t="s">
        <v>2</v>
      </c>
      <c r="O182" s="7"/>
      <c r="P182" s="11">
        <v>42705</v>
      </c>
      <c r="Q182" s="12"/>
      <c r="R182" s="13"/>
    </row>
    <row r="183" spans="1:18" ht="14.25">
      <c r="A183" s="14" t="s">
        <v>3</v>
      </c>
      <c r="B183" s="15" t="s">
        <v>4</v>
      </c>
      <c r="C183" s="16"/>
      <c r="D183" s="15" t="s">
        <v>5</v>
      </c>
      <c r="E183" s="16"/>
      <c r="F183" s="14" t="s">
        <v>6</v>
      </c>
      <c r="G183" s="17" t="s">
        <v>7</v>
      </c>
      <c r="H183" s="18" t="s">
        <v>8</v>
      </c>
      <c r="I183" s="15" t="s">
        <v>9</v>
      </c>
      <c r="J183" s="19"/>
      <c r="K183" s="20" t="s">
        <v>10</v>
      </c>
      <c r="L183" s="20" t="s">
        <v>11</v>
      </c>
      <c r="M183" s="10"/>
      <c r="N183" s="21" t="s">
        <v>12</v>
      </c>
      <c r="O183" s="22"/>
      <c r="P183" s="21" t="s">
        <v>13</v>
      </c>
      <c r="Q183" s="23"/>
      <c r="R183" s="24" t="s">
        <v>14</v>
      </c>
    </row>
    <row r="184" spans="1:18" ht="14.25">
      <c r="A184" s="25" t="s">
        <v>15</v>
      </c>
      <c r="B184" s="25" t="s">
        <v>16</v>
      </c>
      <c r="C184" s="26" t="s">
        <v>17</v>
      </c>
      <c r="D184" s="25" t="s">
        <v>18</v>
      </c>
      <c r="E184" s="26" t="s">
        <v>19</v>
      </c>
      <c r="F184" s="25" t="s">
        <v>20</v>
      </c>
      <c r="G184" s="27" t="s">
        <v>21</v>
      </c>
      <c r="H184" s="26" t="s">
        <v>22</v>
      </c>
      <c r="I184" s="25" t="s">
        <v>23</v>
      </c>
      <c r="J184" s="28" t="s">
        <v>24</v>
      </c>
      <c r="K184" s="29" t="s">
        <v>25</v>
      </c>
      <c r="L184" s="29" t="s">
        <v>26</v>
      </c>
      <c r="M184" s="10"/>
      <c r="N184" s="30" t="s">
        <v>27</v>
      </c>
      <c r="O184" s="31"/>
      <c r="P184" s="30" t="s">
        <v>28</v>
      </c>
      <c r="Q184" s="32"/>
      <c r="R184" s="33">
        <v>0</v>
      </c>
    </row>
    <row r="185" spans="1:18" ht="15" thickBot="1">
      <c r="A185" s="34"/>
      <c r="B185" s="34"/>
      <c r="C185" s="35"/>
      <c r="D185" s="34"/>
      <c r="E185" s="35"/>
      <c r="F185" s="25"/>
      <c r="G185" s="27"/>
      <c r="H185" s="26"/>
      <c r="I185" s="25"/>
      <c r="J185" s="28"/>
      <c r="K185" s="29"/>
      <c r="L185" s="29"/>
      <c r="M185" s="10"/>
      <c r="N185" s="37"/>
      <c r="O185" s="38"/>
      <c r="P185" s="37"/>
      <c r="Q185" s="39"/>
      <c r="R185" s="33"/>
    </row>
    <row r="186" spans="1:18" ht="15" thickBot="1">
      <c r="A186" s="40">
        <f>+C186</f>
        <v>16</v>
      </c>
      <c r="B186" s="25" t="s">
        <v>29</v>
      </c>
      <c r="C186" s="26">
        <f>+C174+1</f>
        <v>16</v>
      </c>
      <c r="D186" s="25" t="s">
        <v>30</v>
      </c>
      <c r="E186" s="41">
        <f>VLOOKUP(C186,'[1]Dr. Ambedkar '!A$1:AA$65536,11,0)</f>
        <v>28</v>
      </c>
      <c r="F186" s="25" t="s">
        <v>31</v>
      </c>
      <c r="G186" s="27">
        <f>VLOOKUP(C186,'[1]Dr. Ambedkar '!A$1:AA$65536,13,0)</f>
        <v>10764</v>
      </c>
      <c r="H186" s="26">
        <f>VLOOKUP(C186,'[1]Dr. Ambedkar '!A$1:AA$65536,20,0)</f>
        <v>10764</v>
      </c>
      <c r="I186" s="25" t="s">
        <v>32</v>
      </c>
      <c r="J186" s="28">
        <f>VLOOKUP(C186,'[1]Dr. Ambedkar '!A$1:AZ$65536,27,0)</f>
        <v>188</v>
      </c>
      <c r="K186" s="34"/>
      <c r="L186" s="42">
        <f>VLOOKUP(C186,'[1]Dr. Ambedkar '!A$1:AZ$65536,31,0)</f>
        <v>0</v>
      </c>
      <c r="M186" s="10"/>
      <c r="N186" s="43" t="s">
        <v>33</v>
      </c>
      <c r="O186" s="44">
        <f>VLOOKUP(C186,'[1]Dr. Ambedkar '!A$1:AZ$65536,33,0)</f>
        <v>0</v>
      </c>
      <c r="P186" s="43" t="s">
        <v>34</v>
      </c>
      <c r="Q186" s="45">
        <f>VLOOKUP(C186,'[1]Dr. Ambedkar '!A$1:AZ$65536,36,0)</f>
        <v>0</v>
      </c>
      <c r="R186" s="33"/>
    </row>
    <row r="187" spans="1:18" ht="14.25">
      <c r="A187" s="46"/>
      <c r="B187" s="25" t="s">
        <v>35</v>
      </c>
      <c r="C187" s="26" t="str">
        <f>VLOOKUP(C186,'[1]Dr. Ambedkar '!A$1:AA$65536,6,0)</f>
        <v>Sanjay Giri</v>
      </c>
      <c r="D187" s="25" t="s">
        <v>36</v>
      </c>
      <c r="E187" s="41">
        <f>VLOOKUP(C186,'[1]Dr. Ambedkar '!A$1:AA$65536,12,0)</f>
        <v>28</v>
      </c>
      <c r="F187" s="25" t="s">
        <v>37</v>
      </c>
      <c r="G187" s="27">
        <f>VLOOKUP(C186,'[1]Dr. Ambedkar '!A$1:AA$65536,14,0)</f>
        <v>0</v>
      </c>
      <c r="H187" s="26">
        <f>VLOOKUP(C186,'[1]Dr. Ambedkar '!A$1:AA$65536,21,0)</f>
        <v>0</v>
      </c>
      <c r="I187" s="25" t="s">
        <v>38</v>
      </c>
      <c r="J187" s="28">
        <f>VLOOKUP(C186,'[1]Dr. Ambedkar '!A$1:AZ$65536,28,0)</f>
        <v>1292</v>
      </c>
      <c r="K187" s="29"/>
      <c r="L187" s="74"/>
      <c r="M187" s="10"/>
      <c r="N187" s="43" t="s">
        <v>39</v>
      </c>
      <c r="O187" s="44">
        <f>VLOOKUP(C186,'[1]Dr. Ambedkar '!A$1:AZ$65536,34,0)</f>
        <v>0</v>
      </c>
      <c r="P187" s="43" t="s">
        <v>40</v>
      </c>
      <c r="Q187" s="45">
        <f>VLOOKUP(C186,'[1]Dr. Ambedkar '!A$1:AZ$65536,37,0)</f>
        <v>0</v>
      </c>
      <c r="R187" s="33"/>
    </row>
    <row r="188" spans="1:18" ht="14.25">
      <c r="A188" s="46"/>
      <c r="B188" s="25" t="s">
        <v>41</v>
      </c>
      <c r="C188" s="26" t="str">
        <f>VLOOKUP(C186,'[1]Dr. Ambedkar '!A$1:AA$65536,7,0)</f>
        <v>Sh. Narayan Giri</v>
      </c>
      <c r="D188" s="25" t="s">
        <v>34</v>
      </c>
      <c r="E188" s="41" t="str">
        <f>VLOOKUP(C186,'[1]Dr. Ambedkar '!A$1:AA$65536,4,0)</f>
        <v>United Bank of India</v>
      </c>
      <c r="F188" s="25" t="s">
        <v>42</v>
      </c>
      <c r="G188" s="27">
        <f>VLOOKUP(C186,'[1]Dr. Ambedkar '!A$1:AA$65536,15,0)</f>
        <v>0</v>
      </c>
      <c r="H188" s="26">
        <f>VLOOKUP(C186,'[1]Dr. Ambedkar '!A$1:AA$65536,22,0)</f>
        <v>0</v>
      </c>
      <c r="I188" s="25"/>
      <c r="J188" s="28"/>
      <c r="K188" s="29"/>
      <c r="L188" s="74"/>
      <c r="M188" s="10"/>
      <c r="N188" s="43" t="s">
        <v>43</v>
      </c>
      <c r="O188" s="44">
        <f>VLOOKUP(C186,'[1]Dr. Ambedkar '!A$1:AZ$65536,35,0)</f>
        <v>0</v>
      </c>
      <c r="P188" s="43" t="s">
        <v>44</v>
      </c>
      <c r="Q188" s="45">
        <f>VLOOKUP(C186,'[1]Dr. Ambedkar '!A$1:AZ$65536,38,0)</f>
        <v>0</v>
      </c>
      <c r="R188" s="33"/>
    </row>
    <row r="189" spans="1:18" ht="14.25">
      <c r="A189" s="46"/>
      <c r="B189" s="25" t="s">
        <v>45</v>
      </c>
      <c r="C189" s="26" t="str">
        <f>VLOOKUP(C186,'[1]Dr. Ambedkar '!A$1:AA$65536,8,0)</f>
        <v>Security Guard</v>
      </c>
      <c r="D189" s="25" t="s">
        <v>46</v>
      </c>
      <c r="E189" s="41" t="str">
        <f>VLOOKUP(C186,'[1]Dr. Ambedkar '!A$1:AA$65536,5,0)</f>
        <v>0357010162821</v>
      </c>
      <c r="F189" s="25" t="s">
        <v>47</v>
      </c>
      <c r="G189" s="27">
        <f>VLOOKUP(C186,'[1]Dr. Ambedkar '!A$1:AA$65536,16,0)</f>
        <v>0</v>
      </c>
      <c r="H189" s="26">
        <f>VLOOKUP(C186,'[1]Dr. Ambedkar '!A$1:AA$65536,23,0)</f>
        <v>0</v>
      </c>
      <c r="I189" s="25"/>
      <c r="J189" s="28"/>
      <c r="K189" s="29"/>
      <c r="L189" s="74"/>
      <c r="M189" s="10"/>
      <c r="N189" s="48"/>
      <c r="O189" s="49"/>
      <c r="P189" s="48"/>
      <c r="Q189" s="50"/>
      <c r="R189" s="33"/>
    </row>
    <row r="190" spans="1:18" ht="15" thickBot="1">
      <c r="A190" s="46"/>
      <c r="B190" s="25" t="s">
        <v>48</v>
      </c>
      <c r="C190" s="26">
        <f>VLOOKUP(C186,'[1]Dr. Ambedkar '!A$1:AA$65536,9,0)</f>
        <v>2016403374</v>
      </c>
      <c r="D190" s="25"/>
      <c r="E190" s="26"/>
      <c r="F190" s="25" t="str">
        <f>F178</f>
        <v>Bonus</v>
      </c>
      <c r="G190" s="27">
        <f>VLOOKUP(C186,'[1]Dr. Ambedkar '!A$1:AA$65536,17,0)</f>
        <v>0</v>
      </c>
      <c r="H190" s="26">
        <f>VLOOKUP(C186,'[1]Dr. Ambedkar '!A$1:AA$65536,24,0)</f>
        <v>0</v>
      </c>
      <c r="I190" s="25"/>
      <c r="J190" s="28"/>
      <c r="K190" s="29"/>
      <c r="L190" s="74"/>
      <c r="M190" s="10"/>
      <c r="N190" s="51"/>
      <c r="O190" s="52"/>
      <c r="P190" s="51"/>
      <c r="Q190" s="53"/>
      <c r="R190" s="54"/>
    </row>
    <row r="191" spans="1:18" ht="15" thickBot="1">
      <c r="A191" s="46"/>
      <c r="B191" s="55" t="s">
        <v>50</v>
      </c>
      <c r="C191" s="56">
        <f>VLOOKUP(C186,'[1]Dr. Ambedkar '!A$1:AA$65536,10,0)</f>
        <v>100965265807</v>
      </c>
      <c r="D191" s="55"/>
      <c r="E191" s="57"/>
      <c r="F191" s="55"/>
      <c r="G191" s="58"/>
      <c r="H191" s="57"/>
      <c r="I191" s="55"/>
      <c r="J191" s="59"/>
      <c r="K191" s="60"/>
      <c r="L191" s="74"/>
      <c r="M191" s="10"/>
      <c r="N191" s="61"/>
      <c r="O191" s="62"/>
      <c r="P191" s="63"/>
      <c r="Q191" s="63"/>
      <c r="R191" s="64"/>
    </row>
    <row r="192" spans="1:18" ht="15" thickBot="1">
      <c r="A192" s="65"/>
      <c r="B192" s="66" t="s">
        <v>51</v>
      </c>
      <c r="C192" s="67"/>
      <c r="D192" s="67"/>
      <c r="E192" s="68"/>
      <c r="F192" s="55"/>
      <c r="G192" s="58">
        <f>VLOOKUP(C186,'[1]Dr. Ambedkar '!A$1:AA$65536,18,0)</f>
        <v>10764</v>
      </c>
      <c r="H192" s="58">
        <f>VLOOKUP(C186,'[1]Dr. Ambedkar '!A$1:AA$65536,25,0)</f>
        <v>10764</v>
      </c>
      <c r="I192" s="55"/>
      <c r="J192" s="59">
        <f>SUM(J186:J189)</f>
        <v>1480</v>
      </c>
      <c r="K192" s="42">
        <f>VLOOKUP(C186,'[1]Dr. Ambedkar '!A$1:AZ$65536,30,0)</f>
        <v>9284</v>
      </c>
      <c r="L192" s="69"/>
      <c r="M192" s="10"/>
      <c r="N192" s="70" t="s">
        <v>52</v>
      </c>
      <c r="O192" s="71">
        <f>SUM(O186:O189)</f>
        <v>0</v>
      </c>
      <c r="P192" s="70" t="s">
        <v>52</v>
      </c>
      <c r="Q192" s="72">
        <f>K192-O192</f>
        <v>9284</v>
      </c>
      <c r="R192" s="73">
        <f>K192-O192-Q192</f>
        <v>0</v>
      </c>
    </row>
    <row r="193" spans="1:18" ht="12.75" thickBot="1"/>
    <row r="194" spans="1:18" ht="15.75" customHeight="1" thickBot="1">
      <c r="A194" s="3" t="s">
        <v>0</v>
      </c>
      <c r="B194" s="4"/>
      <c r="C194" s="4"/>
      <c r="D194" s="5"/>
      <c r="E194" s="3" t="s">
        <v>1</v>
      </c>
      <c r="F194" s="4"/>
      <c r="G194" s="4"/>
      <c r="H194" s="5"/>
      <c r="I194" s="6" t="s">
        <v>2</v>
      </c>
      <c r="J194" s="7"/>
      <c r="K194" s="8">
        <v>42705</v>
      </c>
      <c r="L194" s="9"/>
      <c r="M194" s="10"/>
      <c r="N194" s="6" t="s">
        <v>2</v>
      </c>
      <c r="O194" s="7"/>
      <c r="P194" s="11">
        <v>42705</v>
      </c>
      <c r="Q194" s="12"/>
      <c r="R194" s="13"/>
    </row>
    <row r="195" spans="1:18" ht="14.25">
      <c r="A195" s="14" t="s">
        <v>3</v>
      </c>
      <c r="B195" s="15" t="s">
        <v>4</v>
      </c>
      <c r="C195" s="16"/>
      <c r="D195" s="15" t="s">
        <v>5</v>
      </c>
      <c r="E195" s="16"/>
      <c r="F195" s="14" t="s">
        <v>6</v>
      </c>
      <c r="G195" s="17" t="s">
        <v>7</v>
      </c>
      <c r="H195" s="18" t="s">
        <v>8</v>
      </c>
      <c r="I195" s="15" t="s">
        <v>9</v>
      </c>
      <c r="J195" s="19"/>
      <c r="K195" s="20" t="s">
        <v>10</v>
      </c>
      <c r="L195" s="20" t="s">
        <v>11</v>
      </c>
      <c r="M195" s="10"/>
      <c r="N195" s="21" t="s">
        <v>12</v>
      </c>
      <c r="O195" s="22"/>
      <c r="P195" s="21" t="s">
        <v>13</v>
      </c>
      <c r="Q195" s="23"/>
      <c r="R195" s="24" t="s">
        <v>14</v>
      </c>
    </row>
    <row r="196" spans="1:18" ht="14.25">
      <c r="A196" s="25" t="s">
        <v>15</v>
      </c>
      <c r="B196" s="25" t="s">
        <v>16</v>
      </c>
      <c r="C196" s="26" t="s">
        <v>17</v>
      </c>
      <c r="D196" s="25" t="s">
        <v>18</v>
      </c>
      <c r="E196" s="26" t="s">
        <v>19</v>
      </c>
      <c r="F196" s="25" t="s">
        <v>20</v>
      </c>
      <c r="G196" s="27" t="s">
        <v>21</v>
      </c>
      <c r="H196" s="26" t="s">
        <v>22</v>
      </c>
      <c r="I196" s="25" t="s">
        <v>23</v>
      </c>
      <c r="J196" s="28" t="s">
        <v>24</v>
      </c>
      <c r="K196" s="29" t="s">
        <v>25</v>
      </c>
      <c r="L196" s="29" t="s">
        <v>26</v>
      </c>
      <c r="M196" s="10"/>
      <c r="N196" s="30" t="s">
        <v>27</v>
      </c>
      <c r="O196" s="31"/>
      <c r="P196" s="30" t="s">
        <v>28</v>
      </c>
      <c r="Q196" s="32"/>
      <c r="R196" s="33">
        <v>0</v>
      </c>
    </row>
    <row r="197" spans="1:18" ht="15" thickBot="1">
      <c r="A197" s="34"/>
      <c r="B197" s="34"/>
      <c r="C197" s="35"/>
      <c r="D197" s="34"/>
      <c r="E197" s="35"/>
      <c r="F197" s="25"/>
      <c r="G197" s="27"/>
      <c r="H197" s="26"/>
      <c r="I197" s="25"/>
      <c r="J197" s="28"/>
      <c r="K197" s="29"/>
      <c r="L197" s="29"/>
      <c r="M197" s="10"/>
      <c r="N197" s="37"/>
      <c r="O197" s="38"/>
      <c r="P197" s="37"/>
      <c r="Q197" s="39"/>
      <c r="R197" s="33"/>
    </row>
    <row r="198" spans="1:18" ht="15" thickBot="1">
      <c r="A198" s="40">
        <f>+C198</f>
        <v>17</v>
      </c>
      <c r="B198" s="25" t="s">
        <v>29</v>
      </c>
      <c r="C198" s="26">
        <f>+C186+1</f>
        <v>17</v>
      </c>
      <c r="D198" s="25" t="s">
        <v>30</v>
      </c>
      <c r="E198" s="41">
        <f>VLOOKUP(C198,'[1]Dr. Ambedkar '!A$1:AA$65536,11,0)</f>
        <v>28</v>
      </c>
      <c r="F198" s="25" t="s">
        <v>31</v>
      </c>
      <c r="G198" s="27">
        <f>VLOOKUP(C198,'[1]Dr. Ambedkar '!A$1:AA$65536,13,0)</f>
        <v>11830</v>
      </c>
      <c r="H198" s="26">
        <f>VLOOKUP(C198,'[1]Dr. Ambedkar '!A$1:AA$65536,20,0)</f>
        <v>11830</v>
      </c>
      <c r="I198" s="25" t="s">
        <v>32</v>
      </c>
      <c r="J198" s="28">
        <f>VLOOKUP(C198,'[1]Dr. Ambedkar '!A$1:AZ$65536,27,0)</f>
        <v>207</v>
      </c>
      <c r="K198" s="34"/>
      <c r="L198" s="42">
        <f>VLOOKUP(C198,'[1]Dr. Ambedkar '!A$1:AZ$65536,31,0)</f>
        <v>0</v>
      </c>
      <c r="M198" s="10"/>
      <c r="N198" s="43" t="s">
        <v>33</v>
      </c>
      <c r="O198" s="44">
        <f>VLOOKUP(C198,'[1]Dr. Ambedkar '!A$1:AZ$65536,33,0)</f>
        <v>0</v>
      </c>
      <c r="P198" s="43" t="s">
        <v>34</v>
      </c>
      <c r="Q198" s="45">
        <f>VLOOKUP(C198,'[1]Dr. Ambedkar '!A$1:AZ$65536,36,0)</f>
        <v>0</v>
      </c>
      <c r="R198" s="33"/>
    </row>
    <row r="199" spans="1:18" ht="14.25">
      <c r="A199" s="46"/>
      <c r="B199" s="25" t="s">
        <v>35</v>
      </c>
      <c r="C199" s="26" t="str">
        <f>VLOOKUP(C198,'[1]Dr. Ambedkar '!A$1:AA$65536,6,0)</f>
        <v>Shyam Sunder Mishra</v>
      </c>
      <c r="D199" s="25" t="s">
        <v>36</v>
      </c>
      <c r="E199" s="41">
        <f>VLOOKUP(C198,'[1]Dr. Ambedkar '!A$1:AA$65536,12,0)</f>
        <v>28</v>
      </c>
      <c r="F199" s="25" t="s">
        <v>37</v>
      </c>
      <c r="G199" s="27">
        <f>VLOOKUP(C198,'[1]Dr. Ambedkar '!A$1:AA$65536,14,0)</f>
        <v>0</v>
      </c>
      <c r="H199" s="26">
        <f>VLOOKUP(C198,'[1]Dr. Ambedkar '!A$1:AA$65536,21,0)</f>
        <v>0</v>
      </c>
      <c r="I199" s="25" t="s">
        <v>38</v>
      </c>
      <c r="J199" s="28">
        <f>VLOOKUP(C198,'[1]Dr. Ambedkar '!A$1:AZ$65536,28,0)</f>
        <v>1420</v>
      </c>
      <c r="K199" s="29"/>
      <c r="L199" s="74"/>
      <c r="M199" s="10"/>
      <c r="N199" s="43" t="s">
        <v>39</v>
      </c>
      <c r="O199" s="44">
        <f>VLOOKUP(C198,'[1]Dr. Ambedkar '!A$1:AZ$65536,34,0)</f>
        <v>0</v>
      </c>
      <c r="P199" s="43" t="s">
        <v>40</v>
      </c>
      <c r="Q199" s="45">
        <f>VLOOKUP(C198,'[1]Dr. Ambedkar '!A$1:AZ$65536,37,0)</f>
        <v>0</v>
      </c>
      <c r="R199" s="33"/>
    </row>
    <row r="200" spans="1:18" ht="14.25">
      <c r="A200" s="46"/>
      <c r="B200" s="25" t="s">
        <v>41</v>
      </c>
      <c r="C200" s="26" t="str">
        <f>VLOOKUP(C198,'[1]Dr. Ambedkar '!A$1:AA$65536,7,0)</f>
        <v>Sh. Ram Gopal Mishra</v>
      </c>
      <c r="D200" s="25" t="s">
        <v>34</v>
      </c>
      <c r="E200" s="41" t="str">
        <f>VLOOKUP(C198,'[1]Dr. Ambedkar '!A$1:AA$65536,4,0)</f>
        <v>ALLAHABAD BANK</v>
      </c>
      <c r="F200" s="25" t="s">
        <v>42</v>
      </c>
      <c r="G200" s="27">
        <f>VLOOKUP(C198,'[1]Dr. Ambedkar '!A$1:AA$65536,15,0)</f>
        <v>0</v>
      </c>
      <c r="H200" s="26">
        <f>VLOOKUP(C198,'[1]Dr. Ambedkar '!A$1:AA$65536,22,0)</f>
        <v>0</v>
      </c>
      <c r="I200" s="25"/>
      <c r="J200" s="28"/>
      <c r="K200" s="29"/>
      <c r="L200" s="74"/>
      <c r="M200" s="10"/>
      <c r="N200" s="43" t="s">
        <v>43</v>
      </c>
      <c r="O200" s="44">
        <f>VLOOKUP(C198,'[1]Dr. Ambedkar '!A$1:AZ$65536,35,0)</f>
        <v>0</v>
      </c>
      <c r="P200" s="43" t="s">
        <v>44</v>
      </c>
      <c r="Q200" s="45">
        <f>VLOOKUP(C198,'[1]Dr. Ambedkar '!A$1:AZ$65536,38,0)</f>
        <v>0</v>
      </c>
      <c r="R200" s="33"/>
    </row>
    <row r="201" spans="1:18" ht="14.25">
      <c r="A201" s="46"/>
      <c r="B201" s="25" t="s">
        <v>45</v>
      </c>
      <c r="C201" s="26" t="str">
        <f>VLOOKUP(C198,'[1]Dr. Ambedkar '!A$1:AA$65536,8,0)</f>
        <v>Security Supervisor</v>
      </c>
      <c r="D201" s="25" t="s">
        <v>46</v>
      </c>
      <c r="E201" s="41" t="str">
        <f>VLOOKUP(C198,'[1]Dr. Ambedkar '!A$1:AA$65536,5,0)</f>
        <v>2047886341-9</v>
      </c>
      <c r="F201" s="25" t="s">
        <v>47</v>
      </c>
      <c r="G201" s="27">
        <f>VLOOKUP(C198,'[1]Dr. Ambedkar '!A$1:AA$65536,16,0)</f>
        <v>0</v>
      </c>
      <c r="H201" s="26">
        <f>VLOOKUP(C198,'[1]Dr. Ambedkar '!A$1:AA$65536,23,0)</f>
        <v>0</v>
      </c>
      <c r="I201" s="25"/>
      <c r="J201" s="28"/>
      <c r="K201" s="29"/>
      <c r="L201" s="74"/>
      <c r="M201" s="10"/>
      <c r="N201" s="48"/>
      <c r="O201" s="49"/>
      <c r="P201" s="48"/>
      <c r="Q201" s="50"/>
      <c r="R201" s="33"/>
    </row>
    <row r="202" spans="1:18" ht="15" thickBot="1">
      <c r="A202" s="46"/>
      <c r="B202" s="25" t="s">
        <v>48</v>
      </c>
      <c r="C202" s="26">
        <f>VLOOKUP(C198,'[1]Dr. Ambedkar '!A$1:AA$65536,9,0)</f>
        <v>2016403238</v>
      </c>
      <c r="D202" s="25"/>
      <c r="E202" s="26"/>
      <c r="F202" s="25" t="str">
        <f>F190</f>
        <v>Bonus</v>
      </c>
      <c r="G202" s="27">
        <f>VLOOKUP(C198,'[1]Dr. Ambedkar '!A$1:AA$65536,17,0)</f>
        <v>0</v>
      </c>
      <c r="H202" s="26">
        <f>VLOOKUP(C198,'[1]Dr. Ambedkar '!A$1:AA$65536,24,0)</f>
        <v>0</v>
      </c>
      <c r="I202" s="25"/>
      <c r="J202" s="28"/>
      <c r="K202" s="29"/>
      <c r="L202" s="74"/>
      <c r="M202" s="10"/>
      <c r="N202" s="51"/>
      <c r="O202" s="52"/>
      <c r="P202" s="51"/>
      <c r="Q202" s="53"/>
      <c r="R202" s="54"/>
    </row>
    <row r="203" spans="1:18" ht="15" thickBot="1">
      <c r="A203" s="46"/>
      <c r="B203" s="55" t="s">
        <v>50</v>
      </c>
      <c r="C203" s="56">
        <f>VLOOKUP(C198,'[1]Dr. Ambedkar '!A$1:AA$65536,10,0)</f>
        <v>100979947914</v>
      </c>
      <c r="D203" s="55"/>
      <c r="E203" s="57"/>
      <c r="F203" s="55"/>
      <c r="G203" s="58"/>
      <c r="H203" s="57"/>
      <c r="I203" s="55"/>
      <c r="J203" s="59"/>
      <c r="K203" s="60"/>
      <c r="L203" s="74"/>
      <c r="M203" s="10"/>
      <c r="N203" s="61"/>
      <c r="O203" s="62"/>
      <c r="P203" s="63"/>
      <c r="Q203" s="63"/>
      <c r="R203" s="64"/>
    </row>
    <row r="204" spans="1:18" ht="15" thickBot="1">
      <c r="A204" s="65"/>
      <c r="B204" s="66" t="s">
        <v>51</v>
      </c>
      <c r="C204" s="67"/>
      <c r="D204" s="67"/>
      <c r="E204" s="68"/>
      <c r="F204" s="55"/>
      <c r="G204" s="58">
        <f>VLOOKUP(C198,'[1]Dr. Ambedkar '!A$1:AA$65536,18,0)</f>
        <v>11830</v>
      </c>
      <c r="H204" s="58">
        <f>VLOOKUP(C198,'[1]Dr. Ambedkar '!A$1:AA$65536,25,0)</f>
        <v>11830</v>
      </c>
      <c r="I204" s="55"/>
      <c r="J204" s="59">
        <f>SUM(J198:J201)</f>
        <v>1627</v>
      </c>
      <c r="K204" s="42">
        <f>VLOOKUP(C198,'[1]Dr. Ambedkar '!A$1:AZ$65536,30,0)</f>
        <v>10203</v>
      </c>
      <c r="L204" s="69"/>
      <c r="M204" s="10"/>
      <c r="N204" s="70" t="s">
        <v>52</v>
      </c>
      <c r="O204" s="71">
        <f>SUM(O198:O201)</f>
        <v>0</v>
      </c>
      <c r="P204" s="70" t="s">
        <v>52</v>
      </c>
      <c r="Q204" s="72">
        <f>K204-O204</f>
        <v>10203</v>
      </c>
      <c r="R204" s="73">
        <f>K204-O204-Q204</f>
        <v>0</v>
      </c>
    </row>
    <row r="205" spans="1:18" ht="12.75" thickBot="1"/>
    <row r="206" spans="1:18" ht="15.75" customHeight="1" thickBot="1">
      <c r="A206" s="3" t="s">
        <v>0</v>
      </c>
      <c r="B206" s="4"/>
      <c r="C206" s="4"/>
      <c r="D206" s="5"/>
      <c r="E206" s="3" t="s">
        <v>1</v>
      </c>
      <c r="F206" s="4"/>
      <c r="G206" s="4"/>
      <c r="H206" s="5"/>
      <c r="I206" s="6" t="s">
        <v>2</v>
      </c>
      <c r="J206" s="7"/>
      <c r="K206" s="8">
        <v>42705</v>
      </c>
      <c r="L206" s="9"/>
      <c r="M206" s="10"/>
      <c r="N206" s="6" t="s">
        <v>2</v>
      </c>
      <c r="O206" s="7"/>
      <c r="P206" s="11">
        <v>42705</v>
      </c>
      <c r="Q206" s="12"/>
      <c r="R206" s="13"/>
    </row>
    <row r="207" spans="1:18" ht="14.25">
      <c r="A207" s="14" t="s">
        <v>3</v>
      </c>
      <c r="B207" s="15" t="s">
        <v>4</v>
      </c>
      <c r="C207" s="16"/>
      <c r="D207" s="15" t="s">
        <v>5</v>
      </c>
      <c r="E207" s="16"/>
      <c r="F207" s="14" t="s">
        <v>6</v>
      </c>
      <c r="G207" s="17" t="s">
        <v>7</v>
      </c>
      <c r="H207" s="18" t="s">
        <v>8</v>
      </c>
      <c r="I207" s="15" t="s">
        <v>9</v>
      </c>
      <c r="J207" s="19"/>
      <c r="K207" s="20" t="s">
        <v>10</v>
      </c>
      <c r="L207" s="20" t="s">
        <v>11</v>
      </c>
      <c r="M207" s="10"/>
      <c r="N207" s="21" t="s">
        <v>12</v>
      </c>
      <c r="O207" s="22"/>
      <c r="P207" s="21" t="s">
        <v>13</v>
      </c>
      <c r="Q207" s="23"/>
      <c r="R207" s="24" t="s">
        <v>14</v>
      </c>
    </row>
    <row r="208" spans="1:18" ht="14.25">
      <c r="A208" s="25" t="s">
        <v>15</v>
      </c>
      <c r="B208" s="25" t="s">
        <v>16</v>
      </c>
      <c r="C208" s="26" t="s">
        <v>17</v>
      </c>
      <c r="D208" s="25" t="s">
        <v>18</v>
      </c>
      <c r="E208" s="26" t="s">
        <v>19</v>
      </c>
      <c r="F208" s="25" t="s">
        <v>20</v>
      </c>
      <c r="G208" s="27" t="s">
        <v>21</v>
      </c>
      <c r="H208" s="26" t="s">
        <v>22</v>
      </c>
      <c r="I208" s="25" t="s">
        <v>23</v>
      </c>
      <c r="J208" s="28" t="s">
        <v>24</v>
      </c>
      <c r="K208" s="29" t="s">
        <v>25</v>
      </c>
      <c r="L208" s="29" t="s">
        <v>26</v>
      </c>
      <c r="M208" s="10"/>
      <c r="N208" s="30" t="s">
        <v>27</v>
      </c>
      <c r="O208" s="31"/>
      <c r="P208" s="30" t="s">
        <v>28</v>
      </c>
      <c r="Q208" s="32"/>
      <c r="R208" s="33">
        <v>0</v>
      </c>
    </row>
    <row r="209" spans="1:18" ht="15" thickBot="1">
      <c r="A209" s="34"/>
      <c r="B209" s="34"/>
      <c r="C209" s="35"/>
      <c r="D209" s="34"/>
      <c r="E209" s="35"/>
      <c r="F209" s="25"/>
      <c r="G209" s="27"/>
      <c r="H209" s="26"/>
      <c r="I209" s="25"/>
      <c r="J209" s="28"/>
      <c r="K209" s="29"/>
      <c r="L209" s="29"/>
      <c r="M209" s="10"/>
      <c r="N209" s="37"/>
      <c r="O209" s="38"/>
      <c r="P209" s="37"/>
      <c r="Q209" s="39"/>
      <c r="R209" s="33"/>
    </row>
    <row r="210" spans="1:18" ht="15" thickBot="1">
      <c r="A210" s="40">
        <f>+C210</f>
        <v>18</v>
      </c>
      <c r="B210" s="25" t="s">
        <v>29</v>
      </c>
      <c r="C210" s="26">
        <f>+C198+1</f>
        <v>18</v>
      </c>
      <c r="D210" s="25" t="s">
        <v>30</v>
      </c>
      <c r="E210" s="41">
        <f>VLOOKUP(C210,'[1]Dr. Ambedkar '!A$1:AA$65536,11,0)</f>
        <v>28</v>
      </c>
      <c r="F210" s="25" t="s">
        <v>31</v>
      </c>
      <c r="G210" s="27">
        <f>VLOOKUP(C210,'[1]Dr. Ambedkar '!A$1:AA$65536,13,0)</f>
        <v>10764</v>
      </c>
      <c r="H210" s="26">
        <f>VLOOKUP(C210,'[1]Dr. Ambedkar '!A$1:AA$65536,20,0)</f>
        <v>9611</v>
      </c>
      <c r="I210" s="25" t="s">
        <v>32</v>
      </c>
      <c r="J210" s="28">
        <f>VLOOKUP(C210,'[1]Dr. Ambedkar '!A$1:AZ$65536,27,0)</f>
        <v>168</v>
      </c>
      <c r="K210" s="34"/>
      <c r="L210" s="42">
        <f>VLOOKUP(C210,'[1]Dr. Ambedkar '!A$1:AZ$65536,31,0)</f>
        <v>0</v>
      </c>
      <c r="M210" s="10"/>
      <c r="N210" s="43" t="s">
        <v>33</v>
      </c>
      <c r="O210" s="44">
        <f>VLOOKUP(C210,'[1]Dr. Ambedkar '!A$1:AZ$65536,33,0)</f>
        <v>0</v>
      </c>
      <c r="P210" s="43" t="s">
        <v>34</v>
      </c>
      <c r="Q210" s="45">
        <f>VLOOKUP(C210,'[1]Dr. Ambedkar '!A$1:AZ$65536,36,0)</f>
        <v>0</v>
      </c>
      <c r="R210" s="33"/>
    </row>
    <row r="211" spans="1:18" ht="14.25">
      <c r="A211" s="46"/>
      <c r="B211" s="25" t="s">
        <v>35</v>
      </c>
      <c r="C211" s="26" t="str">
        <f>VLOOKUP(C210,'[1]Dr. Ambedkar '!A$1:AA$65536,6,0)</f>
        <v>Sunil Kumar Tomar</v>
      </c>
      <c r="D211" s="25" t="s">
        <v>36</v>
      </c>
      <c r="E211" s="41">
        <f>VLOOKUP(C210,'[1]Dr. Ambedkar '!A$1:AA$65536,12,0)</f>
        <v>25</v>
      </c>
      <c r="F211" s="25" t="s">
        <v>37</v>
      </c>
      <c r="G211" s="27">
        <f>VLOOKUP(C210,'[1]Dr. Ambedkar '!A$1:AA$65536,14,0)</f>
        <v>0</v>
      </c>
      <c r="H211" s="26">
        <f>VLOOKUP(C210,'[1]Dr. Ambedkar '!A$1:AA$65536,21,0)</f>
        <v>0</v>
      </c>
      <c r="I211" s="25" t="s">
        <v>38</v>
      </c>
      <c r="J211" s="28">
        <f>VLOOKUP(C210,'[1]Dr. Ambedkar '!A$1:AZ$65536,28,0)</f>
        <v>1153</v>
      </c>
      <c r="K211" s="29"/>
      <c r="L211" s="74"/>
      <c r="M211" s="10"/>
      <c r="N211" s="43" t="s">
        <v>39</v>
      </c>
      <c r="O211" s="44">
        <f>VLOOKUP(C210,'[1]Dr. Ambedkar '!A$1:AZ$65536,34,0)</f>
        <v>0</v>
      </c>
      <c r="P211" s="43" t="s">
        <v>40</v>
      </c>
      <c r="Q211" s="45">
        <f>VLOOKUP(C210,'[1]Dr. Ambedkar '!A$1:AZ$65536,37,0)</f>
        <v>0</v>
      </c>
      <c r="R211" s="33"/>
    </row>
    <row r="212" spans="1:18" ht="14.25">
      <c r="A212" s="46"/>
      <c r="B212" s="25" t="s">
        <v>41</v>
      </c>
      <c r="C212" s="26" t="str">
        <f>VLOOKUP(C210,'[1]Dr. Ambedkar '!A$1:AA$65536,7,0)</f>
        <v>Sh. Jai Pal Singh</v>
      </c>
      <c r="D212" s="25" t="s">
        <v>34</v>
      </c>
      <c r="E212" s="41" t="str">
        <f>VLOOKUP(C210,'[1]Dr. Ambedkar '!A$1:AA$65536,4,0)</f>
        <v>United Bank of India</v>
      </c>
      <c r="F212" s="25" t="s">
        <v>42</v>
      </c>
      <c r="G212" s="27">
        <f>VLOOKUP(C210,'[1]Dr. Ambedkar '!A$1:AA$65536,15,0)</f>
        <v>0</v>
      </c>
      <c r="H212" s="26">
        <f>VLOOKUP(C210,'[1]Dr. Ambedkar '!A$1:AA$65536,22,0)</f>
        <v>0</v>
      </c>
      <c r="I212" s="25"/>
      <c r="J212" s="28"/>
      <c r="K212" s="29"/>
      <c r="L212" s="74"/>
      <c r="M212" s="10"/>
      <c r="N212" s="43" t="s">
        <v>43</v>
      </c>
      <c r="O212" s="44">
        <f>VLOOKUP(C210,'[1]Dr. Ambedkar '!A$1:AZ$65536,35,0)</f>
        <v>0</v>
      </c>
      <c r="P212" s="43" t="s">
        <v>44</v>
      </c>
      <c r="Q212" s="45">
        <f>VLOOKUP(C210,'[1]Dr. Ambedkar '!A$1:AZ$65536,38,0)</f>
        <v>0</v>
      </c>
      <c r="R212" s="33"/>
    </row>
    <row r="213" spans="1:18" ht="14.25">
      <c r="A213" s="46"/>
      <c r="B213" s="25" t="s">
        <v>45</v>
      </c>
      <c r="C213" s="26" t="str">
        <f>VLOOKUP(C210,'[1]Dr. Ambedkar '!A$1:AA$65536,8,0)</f>
        <v>Security Guard</v>
      </c>
      <c r="D213" s="25" t="s">
        <v>46</v>
      </c>
      <c r="E213" s="41" t="str">
        <f>VLOOKUP(C210,'[1]Dr. Ambedkar '!A$1:AA$65536,5,0)</f>
        <v>0357010148795</v>
      </c>
      <c r="F213" s="25" t="s">
        <v>47</v>
      </c>
      <c r="G213" s="27">
        <f>VLOOKUP(C210,'[1]Dr. Ambedkar '!A$1:AA$65536,16,0)</f>
        <v>0</v>
      </c>
      <c r="H213" s="26">
        <f>VLOOKUP(C210,'[1]Dr. Ambedkar '!A$1:AA$65536,23,0)</f>
        <v>0</v>
      </c>
      <c r="I213" s="25"/>
      <c r="J213" s="28"/>
      <c r="K213" s="29"/>
      <c r="L213" s="74"/>
      <c r="M213" s="10"/>
      <c r="N213" s="48"/>
      <c r="O213" s="49"/>
      <c r="P213" s="48"/>
      <c r="Q213" s="50"/>
      <c r="R213" s="33"/>
    </row>
    <row r="214" spans="1:18" ht="15" thickBot="1">
      <c r="A214" s="46"/>
      <c r="B214" s="25" t="s">
        <v>48</v>
      </c>
      <c r="C214" s="26">
        <f>VLOOKUP(C210,'[1]Dr. Ambedkar '!A$1:AA$65536,9,0)</f>
        <v>2016403215</v>
      </c>
      <c r="D214" s="25"/>
      <c r="E214" s="26"/>
      <c r="F214" s="25" t="str">
        <f>F202</f>
        <v>Bonus</v>
      </c>
      <c r="G214" s="27">
        <f>VLOOKUP(C210,'[1]Dr. Ambedkar '!A$1:AA$65536,17,0)</f>
        <v>0</v>
      </c>
      <c r="H214" s="26">
        <f>VLOOKUP(C210,'[1]Dr. Ambedkar '!A$1:AA$65536,24,0)</f>
        <v>0</v>
      </c>
      <c r="I214" s="25"/>
      <c r="J214" s="28"/>
      <c r="K214" s="29"/>
      <c r="L214" s="74"/>
      <c r="M214" s="10"/>
      <c r="N214" s="51"/>
      <c r="O214" s="52"/>
      <c r="P214" s="51"/>
      <c r="Q214" s="53"/>
      <c r="R214" s="54"/>
    </row>
    <row r="215" spans="1:18" ht="15" thickBot="1">
      <c r="A215" s="46"/>
      <c r="B215" s="55" t="s">
        <v>50</v>
      </c>
      <c r="C215" s="56">
        <f>VLOOKUP(C210,'[1]Dr. Ambedkar '!A$1:AA$65536,10,0)</f>
        <v>100979950019</v>
      </c>
      <c r="D215" s="55"/>
      <c r="E215" s="57"/>
      <c r="F215" s="55"/>
      <c r="G215" s="58"/>
      <c r="H215" s="57"/>
      <c r="I215" s="55"/>
      <c r="J215" s="59"/>
      <c r="K215" s="60"/>
      <c r="L215" s="74"/>
      <c r="M215" s="10"/>
      <c r="N215" s="61"/>
      <c r="O215" s="62"/>
      <c r="P215" s="63"/>
      <c r="Q215" s="63"/>
      <c r="R215" s="64"/>
    </row>
    <row r="216" spans="1:18" ht="15" thickBot="1">
      <c r="A216" s="65"/>
      <c r="B216" s="66" t="s">
        <v>51</v>
      </c>
      <c r="C216" s="67"/>
      <c r="D216" s="67"/>
      <c r="E216" s="68"/>
      <c r="F216" s="55"/>
      <c r="G216" s="58">
        <f>VLOOKUP(C210,'[1]Dr. Ambedkar '!A$1:AA$65536,18,0)</f>
        <v>10764</v>
      </c>
      <c r="H216" s="58">
        <f>VLOOKUP(C210,'[1]Dr. Ambedkar '!A$1:AA$65536,25,0)</f>
        <v>9611</v>
      </c>
      <c r="I216" s="55"/>
      <c r="J216" s="59">
        <f>SUM(J210:J213)</f>
        <v>1321</v>
      </c>
      <c r="K216" s="42">
        <f>VLOOKUP(C210,'[1]Dr. Ambedkar '!A$1:AZ$65536,30,0)</f>
        <v>8290</v>
      </c>
      <c r="L216" s="69"/>
      <c r="M216" s="10"/>
      <c r="N216" s="70" t="s">
        <v>52</v>
      </c>
      <c r="O216" s="71">
        <f>SUM(O210:O213)</f>
        <v>0</v>
      </c>
      <c r="P216" s="70" t="s">
        <v>52</v>
      </c>
      <c r="Q216" s="72">
        <f>K216-O216</f>
        <v>8290</v>
      </c>
      <c r="R216" s="73">
        <f>K216-O216-Q216</f>
        <v>0</v>
      </c>
    </row>
    <row r="217" spans="1:18" ht="12.75" thickBot="1"/>
    <row r="218" spans="1:18" ht="15.75" customHeight="1" thickBot="1">
      <c r="A218" s="3" t="s">
        <v>0</v>
      </c>
      <c r="B218" s="4"/>
      <c r="C218" s="4"/>
      <c r="D218" s="5"/>
      <c r="E218" s="3" t="s">
        <v>1</v>
      </c>
      <c r="F218" s="4"/>
      <c r="G218" s="4"/>
      <c r="H218" s="5"/>
      <c r="I218" s="6" t="s">
        <v>2</v>
      </c>
      <c r="J218" s="7"/>
      <c r="K218" s="8">
        <v>42705</v>
      </c>
      <c r="L218" s="9"/>
      <c r="M218" s="10"/>
      <c r="N218" s="6" t="s">
        <v>2</v>
      </c>
      <c r="O218" s="7"/>
      <c r="P218" s="11">
        <v>42705</v>
      </c>
      <c r="Q218" s="12"/>
      <c r="R218" s="13"/>
    </row>
    <row r="219" spans="1:18" ht="14.25">
      <c r="A219" s="14" t="s">
        <v>3</v>
      </c>
      <c r="B219" s="15" t="s">
        <v>4</v>
      </c>
      <c r="C219" s="16"/>
      <c r="D219" s="15" t="s">
        <v>5</v>
      </c>
      <c r="E219" s="16"/>
      <c r="F219" s="14" t="s">
        <v>6</v>
      </c>
      <c r="G219" s="17" t="s">
        <v>7</v>
      </c>
      <c r="H219" s="18" t="s">
        <v>8</v>
      </c>
      <c r="I219" s="15" t="s">
        <v>9</v>
      </c>
      <c r="J219" s="19"/>
      <c r="K219" s="20" t="s">
        <v>10</v>
      </c>
      <c r="L219" s="20" t="s">
        <v>11</v>
      </c>
      <c r="M219" s="10"/>
      <c r="N219" s="21" t="s">
        <v>12</v>
      </c>
      <c r="O219" s="22"/>
      <c r="P219" s="21" t="s">
        <v>13</v>
      </c>
      <c r="Q219" s="23"/>
      <c r="R219" s="24" t="s">
        <v>14</v>
      </c>
    </row>
    <row r="220" spans="1:18" ht="14.25">
      <c r="A220" s="25" t="s">
        <v>15</v>
      </c>
      <c r="B220" s="25" t="s">
        <v>16</v>
      </c>
      <c r="C220" s="26" t="s">
        <v>17</v>
      </c>
      <c r="D220" s="25" t="s">
        <v>18</v>
      </c>
      <c r="E220" s="26" t="s">
        <v>19</v>
      </c>
      <c r="F220" s="25" t="s">
        <v>20</v>
      </c>
      <c r="G220" s="27" t="s">
        <v>21</v>
      </c>
      <c r="H220" s="26" t="s">
        <v>22</v>
      </c>
      <c r="I220" s="25" t="s">
        <v>23</v>
      </c>
      <c r="J220" s="28" t="s">
        <v>24</v>
      </c>
      <c r="K220" s="29" t="s">
        <v>25</v>
      </c>
      <c r="L220" s="29" t="s">
        <v>26</v>
      </c>
      <c r="M220" s="10"/>
      <c r="N220" s="30" t="s">
        <v>27</v>
      </c>
      <c r="O220" s="31"/>
      <c r="P220" s="30" t="s">
        <v>28</v>
      </c>
      <c r="Q220" s="32"/>
      <c r="R220" s="33">
        <v>0</v>
      </c>
    </row>
    <row r="221" spans="1:18" ht="15" thickBot="1">
      <c r="A221" s="34"/>
      <c r="B221" s="34"/>
      <c r="C221" s="35"/>
      <c r="D221" s="34"/>
      <c r="E221" s="35"/>
      <c r="F221" s="25"/>
      <c r="G221" s="27"/>
      <c r="H221" s="26"/>
      <c r="I221" s="25"/>
      <c r="J221" s="28"/>
      <c r="K221" s="29"/>
      <c r="L221" s="29"/>
      <c r="M221" s="10"/>
      <c r="N221" s="37"/>
      <c r="O221" s="38"/>
      <c r="P221" s="37"/>
      <c r="Q221" s="39"/>
      <c r="R221" s="33"/>
    </row>
    <row r="222" spans="1:18" ht="15" thickBot="1">
      <c r="A222" s="40">
        <f>+C222</f>
        <v>19</v>
      </c>
      <c r="B222" s="25" t="s">
        <v>29</v>
      </c>
      <c r="C222" s="26">
        <f>+C210+1</f>
        <v>19</v>
      </c>
      <c r="D222" s="25" t="s">
        <v>30</v>
      </c>
      <c r="E222" s="41">
        <f>VLOOKUP(C222,'[1]Dr. Ambedkar '!A$1:AA$65536,11,0)</f>
        <v>28</v>
      </c>
      <c r="F222" s="25" t="s">
        <v>31</v>
      </c>
      <c r="G222" s="27">
        <f>VLOOKUP(C222,'[1]Dr. Ambedkar '!A$1:AA$65536,13,0)</f>
        <v>10764</v>
      </c>
      <c r="H222" s="26">
        <f>VLOOKUP(C222,'[1]Dr. Ambedkar '!A$1:AA$65536,20,0)</f>
        <v>10380</v>
      </c>
      <c r="I222" s="25" t="s">
        <v>32</v>
      </c>
      <c r="J222" s="28">
        <f>VLOOKUP(C222,'[1]Dr. Ambedkar '!A$1:AZ$65536,27,0)</f>
        <v>182</v>
      </c>
      <c r="K222" s="34"/>
      <c r="L222" s="42">
        <f>VLOOKUP(C222,'[1]Dr. Ambedkar '!A$1:AZ$65536,31,0)</f>
        <v>0</v>
      </c>
      <c r="M222" s="10"/>
      <c r="N222" s="43" t="s">
        <v>33</v>
      </c>
      <c r="O222" s="44">
        <f>VLOOKUP(C222,'[1]Dr. Ambedkar '!A$1:AZ$65536,33,0)</f>
        <v>0</v>
      </c>
      <c r="P222" s="43" t="s">
        <v>34</v>
      </c>
      <c r="Q222" s="45">
        <f>VLOOKUP(C222,'[1]Dr. Ambedkar '!A$1:AZ$65536,36,0)</f>
        <v>0</v>
      </c>
      <c r="R222" s="33"/>
    </row>
    <row r="223" spans="1:18" ht="14.25">
      <c r="A223" s="46"/>
      <c r="B223" s="25" t="s">
        <v>35</v>
      </c>
      <c r="C223" s="26" t="str">
        <f>VLOOKUP(C222,'[1]Dr. Ambedkar '!A$1:AA$65536,6,0)</f>
        <v>Surender Kumar 2nd</v>
      </c>
      <c r="D223" s="25" t="s">
        <v>36</v>
      </c>
      <c r="E223" s="41">
        <f>VLOOKUP(C222,'[1]Dr. Ambedkar '!A$1:AA$65536,12,0)</f>
        <v>27</v>
      </c>
      <c r="F223" s="25" t="s">
        <v>37</v>
      </c>
      <c r="G223" s="27">
        <f>VLOOKUP(C222,'[1]Dr. Ambedkar '!A$1:AA$65536,14,0)</f>
        <v>0</v>
      </c>
      <c r="H223" s="26">
        <f>VLOOKUP(C222,'[1]Dr. Ambedkar '!A$1:AA$65536,21,0)</f>
        <v>0</v>
      </c>
      <c r="I223" s="25" t="s">
        <v>38</v>
      </c>
      <c r="J223" s="28">
        <f>VLOOKUP(C222,'[1]Dr. Ambedkar '!A$1:AZ$65536,28,0)</f>
        <v>1246</v>
      </c>
      <c r="K223" s="29"/>
      <c r="L223" s="74"/>
      <c r="M223" s="10"/>
      <c r="N223" s="43" t="s">
        <v>39</v>
      </c>
      <c r="O223" s="44">
        <f>VLOOKUP(C222,'[1]Dr. Ambedkar '!A$1:AZ$65536,34,0)</f>
        <v>0</v>
      </c>
      <c r="P223" s="43" t="s">
        <v>40</v>
      </c>
      <c r="Q223" s="45">
        <f>VLOOKUP(C222,'[1]Dr. Ambedkar '!A$1:AZ$65536,37,0)</f>
        <v>0</v>
      </c>
      <c r="R223" s="33"/>
    </row>
    <row r="224" spans="1:18" ht="14.25">
      <c r="A224" s="46"/>
      <c r="B224" s="25" t="s">
        <v>41</v>
      </c>
      <c r="C224" s="26" t="str">
        <f>VLOOKUP(C222,'[1]Dr. Ambedkar '!A$1:AA$65536,7,0)</f>
        <v>Sh. Maher Chand</v>
      </c>
      <c r="D224" s="25" t="s">
        <v>34</v>
      </c>
      <c r="E224" s="41" t="str">
        <f>VLOOKUP(C222,'[1]Dr. Ambedkar '!A$1:AA$65536,4,0)</f>
        <v>United Bank of India</v>
      </c>
      <c r="F224" s="25" t="s">
        <v>42</v>
      </c>
      <c r="G224" s="27">
        <f>VLOOKUP(C222,'[1]Dr. Ambedkar '!A$1:AA$65536,15,0)</f>
        <v>0</v>
      </c>
      <c r="H224" s="26">
        <f>VLOOKUP(C222,'[1]Dr. Ambedkar '!A$1:AA$65536,22,0)</f>
        <v>0</v>
      </c>
      <c r="I224" s="25"/>
      <c r="J224" s="28"/>
      <c r="K224" s="29"/>
      <c r="L224" s="74"/>
      <c r="M224" s="10"/>
      <c r="N224" s="43" t="s">
        <v>43</v>
      </c>
      <c r="O224" s="44">
        <f>VLOOKUP(C222,'[1]Dr. Ambedkar '!A$1:AZ$65536,35,0)</f>
        <v>0</v>
      </c>
      <c r="P224" s="43" t="s">
        <v>44</v>
      </c>
      <c r="Q224" s="45">
        <f>VLOOKUP(C222,'[1]Dr. Ambedkar '!A$1:AZ$65536,38,0)</f>
        <v>0</v>
      </c>
      <c r="R224" s="33"/>
    </row>
    <row r="225" spans="1:18" ht="14.25">
      <c r="A225" s="46"/>
      <c r="B225" s="25" t="s">
        <v>45</v>
      </c>
      <c r="C225" s="26" t="str">
        <f>VLOOKUP(C222,'[1]Dr. Ambedkar '!A$1:AA$65536,8,0)</f>
        <v>Security Guard</v>
      </c>
      <c r="D225" s="25" t="s">
        <v>46</v>
      </c>
      <c r="E225" s="41" t="str">
        <f>VLOOKUP(C222,'[1]Dr. Ambedkar '!A$1:AA$65536,5,0)</f>
        <v>0357010155090</v>
      </c>
      <c r="F225" s="25" t="s">
        <v>47</v>
      </c>
      <c r="G225" s="27">
        <f>VLOOKUP(C222,'[1]Dr. Ambedkar '!A$1:AA$65536,16,0)</f>
        <v>0</v>
      </c>
      <c r="H225" s="26">
        <f>VLOOKUP(C222,'[1]Dr. Ambedkar '!A$1:AA$65536,23,0)</f>
        <v>0</v>
      </c>
      <c r="I225" s="25"/>
      <c r="J225" s="28"/>
      <c r="K225" s="29"/>
      <c r="L225" s="74"/>
      <c r="M225" s="10"/>
      <c r="N225" s="48"/>
      <c r="O225" s="49"/>
      <c r="P225" s="48"/>
      <c r="Q225" s="50"/>
      <c r="R225" s="33"/>
    </row>
    <row r="226" spans="1:18" ht="15" thickBot="1">
      <c r="A226" s="46"/>
      <c r="B226" s="25" t="s">
        <v>48</v>
      </c>
      <c r="C226" s="26">
        <f>VLOOKUP(C222,'[1]Dr. Ambedkar '!A$1:AA$65536,9,0)</f>
        <v>2015481876</v>
      </c>
      <c r="D226" s="25"/>
      <c r="E226" s="26"/>
      <c r="F226" s="25" t="str">
        <f>F214</f>
        <v>Bonus</v>
      </c>
      <c r="G226" s="27">
        <f>VLOOKUP(C222,'[1]Dr. Ambedkar '!A$1:AA$65536,17,0)</f>
        <v>0</v>
      </c>
      <c r="H226" s="26">
        <f>VLOOKUP(C222,'[1]Dr. Ambedkar '!A$1:AA$65536,24,0)</f>
        <v>0</v>
      </c>
      <c r="I226" s="25"/>
      <c r="J226" s="28"/>
      <c r="K226" s="29"/>
      <c r="L226" s="74"/>
      <c r="M226" s="10"/>
      <c r="N226" s="51"/>
      <c r="O226" s="52"/>
      <c r="P226" s="51"/>
      <c r="Q226" s="53"/>
      <c r="R226" s="54"/>
    </row>
    <row r="227" spans="1:18" ht="15" thickBot="1">
      <c r="A227" s="46"/>
      <c r="B227" s="55" t="s">
        <v>50</v>
      </c>
      <c r="C227" s="56">
        <f>VLOOKUP(C222,'[1]Dr. Ambedkar '!A$1:AA$65536,10,0)</f>
        <v>100979947905</v>
      </c>
      <c r="D227" s="55"/>
      <c r="E227" s="57"/>
      <c r="F227" s="55"/>
      <c r="G227" s="58"/>
      <c r="H227" s="57"/>
      <c r="I227" s="55"/>
      <c r="J227" s="59"/>
      <c r="K227" s="60"/>
      <c r="L227" s="74"/>
      <c r="M227" s="10"/>
      <c r="N227" s="61"/>
      <c r="O227" s="62"/>
      <c r="P227" s="63"/>
      <c r="Q227" s="63"/>
      <c r="R227" s="64"/>
    </row>
    <row r="228" spans="1:18" ht="15" thickBot="1">
      <c r="A228" s="65"/>
      <c r="B228" s="66" t="s">
        <v>51</v>
      </c>
      <c r="C228" s="67"/>
      <c r="D228" s="67"/>
      <c r="E228" s="68"/>
      <c r="F228" s="55"/>
      <c r="G228" s="58">
        <f>VLOOKUP(C222,'[1]Dr. Ambedkar '!A$1:AA$65536,18,0)</f>
        <v>10764</v>
      </c>
      <c r="H228" s="58">
        <f>VLOOKUP(C222,'[1]Dr. Ambedkar '!A$1:AA$65536,25,0)</f>
        <v>10380</v>
      </c>
      <c r="I228" s="55"/>
      <c r="J228" s="59">
        <f>SUM(J222:J225)</f>
        <v>1428</v>
      </c>
      <c r="K228" s="42">
        <f>VLOOKUP(C222,'[1]Dr. Ambedkar '!A$1:AZ$65536,30,0)</f>
        <v>8952</v>
      </c>
      <c r="L228" s="69"/>
      <c r="M228" s="10"/>
      <c r="N228" s="70" t="s">
        <v>52</v>
      </c>
      <c r="O228" s="71">
        <f>SUM(O222:O225)</f>
        <v>0</v>
      </c>
      <c r="P228" s="70" t="s">
        <v>52</v>
      </c>
      <c r="Q228" s="72">
        <f>K228-O228</f>
        <v>8952</v>
      </c>
      <c r="R228" s="73">
        <f>K228-O228-Q228</f>
        <v>0</v>
      </c>
    </row>
    <row r="229" spans="1:18" ht="12.75" thickBot="1"/>
    <row r="230" spans="1:18" ht="15.75" customHeight="1" thickBot="1">
      <c r="A230" s="3" t="s">
        <v>0</v>
      </c>
      <c r="B230" s="4"/>
      <c r="C230" s="4"/>
      <c r="D230" s="5"/>
      <c r="E230" s="3" t="s">
        <v>1</v>
      </c>
      <c r="F230" s="4"/>
      <c r="G230" s="4"/>
      <c r="H230" s="5"/>
      <c r="I230" s="6" t="s">
        <v>2</v>
      </c>
      <c r="J230" s="7"/>
      <c r="K230" s="8">
        <v>42705</v>
      </c>
      <c r="L230" s="9"/>
      <c r="M230" s="10"/>
      <c r="N230" s="6" t="s">
        <v>2</v>
      </c>
      <c r="O230" s="7"/>
      <c r="P230" s="11">
        <v>42705</v>
      </c>
      <c r="Q230" s="12"/>
      <c r="R230" s="13"/>
    </row>
    <row r="231" spans="1:18" ht="14.25">
      <c r="A231" s="14" t="s">
        <v>3</v>
      </c>
      <c r="B231" s="15" t="s">
        <v>4</v>
      </c>
      <c r="C231" s="16"/>
      <c r="D231" s="15" t="s">
        <v>5</v>
      </c>
      <c r="E231" s="16"/>
      <c r="F231" s="14" t="s">
        <v>6</v>
      </c>
      <c r="G231" s="17" t="s">
        <v>7</v>
      </c>
      <c r="H231" s="18" t="s">
        <v>8</v>
      </c>
      <c r="I231" s="15" t="s">
        <v>9</v>
      </c>
      <c r="J231" s="19"/>
      <c r="K231" s="20" t="s">
        <v>10</v>
      </c>
      <c r="L231" s="20" t="s">
        <v>11</v>
      </c>
      <c r="M231" s="10"/>
      <c r="N231" s="21" t="s">
        <v>12</v>
      </c>
      <c r="O231" s="22"/>
      <c r="P231" s="21" t="s">
        <v>13</v>
      </c>
      <c r="Q231" s="23"/>
      <c r="R231" s="24" t="s">
        <v>14</v>
      </c>
    </row>
    <row r="232" spans="1:18" ht="14.25">
      <c r="A232" s="25" t="s">
        <v>15</v>
      </c>
      <c r="B232" s="25" t="s">
        <v>16</v>
      </c>
      <c r="C232" s="26" t="s">
        <v>17</v>
      </c>
      <c r="D232" s="25" t="s">
        <v>18</v>
      </c>
      <c r="E232" s="26" t="s">
        <v>19</v>
      </c>
      <c r="F232" s="25" t="s">
        <v>20</v>
      </c>
      <c r="G232" s="27" t="s">
        <v>21</v>
      </c>
      <c r="H232" s="26" t="s">
        <v>22</v>
      </c>
      <c r="I232" s="25" t="s">
        <v>23</v>
      </c>
      <c r="J232" s="28" t="s">
        <v>24</v>
      </c>
      <c r="K232" s="29" t="s">
        <v>25</v>
      </c>
      <c r="L232" s="29" t="s">
        <v>26</v>
      </c>
      <c r="M232" s="10"/>
      <c r="N232" s="30" t="s">
        <v>27</v>
      </c>
      <c r="O232" s="31"/>
      <c r="P232" s="30" t="s">
        <v>28</v>
      </c>
      <c r="Q232" s="32"/>
      <c r="R232" s="33">
        <v>0</v>
      </c>
    </row>
    <row r="233" spans="1:18" ht="15" thickBot="1">
      <c r="A233" s="34"/>
      <c r="B233" s="34"/>
      <c r="C233" s="35"/>
      <c r="D233" s="34"/>
      <c r="E233" s="35"/>
      <c r="F233" s="25"/>
      <c r="G233" s="27"/>
      <c r="H233" s="26"/>
      <c r="I233" s="25"/>
      <c r="J233" s="28"/>
      <c r="K233" s="29"/>
      <c r="L233" s="29"/>
      <c r="M233" s="10"/>
      <c r="N233" s="37"/>
      <c r="O233" s="38"/>
      <c r="P233" s="37"/>
      <c r="Q233" s="39"/>
      <c r="R233" s="33"/>
    </row>
    <row r="234" spans="1:18" ht="15" thickBot="1">
      <c r="A234" s="40">
        <f>+C234</f>
        <v>20</v>
      </c>
      <c r="B234" s="25" t="s">
        <v>29</v>
      </c>
      <c r="C234" s="26">
        <f>+C222+1</f>
        <v>20</v>
      </c>
      <c r="D234" s="25" t="s">
        <v>30</v>
      </c>
      <c r="E234" s="41">
        <f>VLOOKUP(C234,'[1]Dr. Ambedkar '!A$1:AA$65536,11,0)</f>
        <v>28</v>
      </c>
      <c r="F234" s="25" t="s">
        <v>31</v>
      </c>
      <c r="G234" s="27">
        <f>VLOOKUP(C234,'[1]Dr. Ambedkar '!A$1:AA$65536,13,0)</f>
        <v>10764</v>
      </c>
      <c r="H234" s="26">
        <f>VLOOKUP(C234,'[1]Dr. Ambedkar '!A$1:AA$65536,20,0)</f>
        <v>10380</v>
      </c>
      <c r="I234" s="25" t="s">
        <v>32</v>
      </c>
      <c r="J234" s="28">
        <f>VLOOKUP(C234,'[1]Dr. Ambedkar '!A$1:AZ$65536,27,0)</f>
        <v>182</v>
      </c>
      <c r="K234" s="34"/>
      <c r="L234" s="42">
        <f>VLOOKUP(C234,'[1]Dr. Ambedkar '!A$1:AZ$65536,31,0)</f>
        <v>0</v>
      </c>
      <c r="M234" s="10"/>
      <c r="N234" s="43" t="s">
        <v>33</v>
      </c>
      <c r="O234" s="44">
        <f>VLOOKUP(C234,'[1]Dr. Ambedkar '!A$1:AZ$65536,33,0)</f>
        <v>0</v>
      </c>
      <c r="P234" s="43" t="s">
        <v>34</v>
      </c>
      <c r="Q234" s="45">
        <f>VLOOKUP(C234,'[1]Dr. Ambedkar '!A$1:AZ$65536,36,0)</f>
        <v>0</v>
      </c>
      <c r="R234" s="33"/>
    </row>
    <row r="235" spans="1:18" ht="14.25">
      <c r="A235" s="46"/>
      <c r="B235" s="25" t="s">
        <v>35</v>
      </c>
      <c r="C235" s="26" t="str">
        <f>VLOOKUP(C234,'[1]Dr. Ambedkar '!A$1:AA$65536,6,0)</f>
        <v>Surender Kumar Ist</v>
      </c>
      <c r="D235" s="25" t="s">
        <v>36</v>
      </c>
      <c r="E235" s="41">
        <f>VLOOKUP(C234,'[1]Dr. Ambedkar '!A$1:AA$65536,12,0)</f>
        <v>27</v>
      </c>
      <c r="F235" s="25" t="s">
        <v>37</v>
      </c>
      <c r="G235" s="27">
        <f>VLOOKUP(C234,'[1]Dr. Ambedkar '!A$1:AA$65536,14,0)</f>
        <v>0</v>
      </c>
      <c r="H235" s="26">
        <f>VLOOKUP(C234,'[1]Dr. Ambedkar '!A$1:AA$65536,21,0)</f>
        <v>0</v>
      </c>
      <c r="I235" s="25" t="s">
        <v>38</v>
      </c>
      <c r="J235" s="28">
        <f>VLOOKUP(C234,'[1]Dr. Ambedkar '!A$1:AZ$65536,28,0)</f>
        <v>1246</v>
      </c>
      <c r="K235" s="29"/>
      <c r="L235" s="74"/>
      <c r="M235" s="10"/>
      <c r="N235" s="43" t="s">
        <v>39</v>
      </c>
      <c r="O235" s="44">
        <f>VLOOKUP(C234,'[1]Dr. Ambedkar '!A$1:AZ$65536,34,0)</f>
        <v>0</v>
      </c>
      <c r="P235" s="43" t="s">
        <v>40</v>
      </c>
      <c r="Q235" s="45">
        <f>VLOOKUP(C234,'[1]Dr. Ambedkar '!A$1:AZ$65536,37,0)</f>
        <v>0</v>
      </c>
      <c r="R235" s="33"/>
    </row>
    <row r="236" spans="1:18" ht="14.25">
      <c r="A236" s="46"/>
      <c r="B236" s="25" t="s">
        <v>41</v>
      </c>
      <c r="C236" s="26" t="str">
        <f>VLOOKUP(C234,'[1]Dr. Ambedkar '!A$1:AA$65536,7,0)</f>
        <v>Sh. Desh Raj</v>
      </c>
      <c r="D236" s="25" t="s">
        <v>34</v>
      </c>
      <c r="E236" s="41" t="str">
        <f>VLOOKUP(C234,'[1]Dr. Ambedkar '!A$1:AA$65536,4,0)</f>
        <v>United Bank of India</v>
      </c>
      <c r="F236" s="25" t="s">
        <v>42</v>
      </c>
      <c r="G236" s="27">
        <f>VLOOKUP(C234,'[1]Dr. Ambedkar '!A$1:AA$65536,15,0)</f>
        <v>0</v>
      </c>
      <c r="H236" s="26">
        <f>VLOOKUP(C234,'[1]Dr. Ambedkar '!A$1:AA$65536,22,0)</f>
        <v>0</v>
      </c>
      <c r="I236" s="25"/>
      <c r="J236" s="28"/>
      <c r="K236" s="29"/>
      <c r="L236" s="74"/>
      <c r="M236" s="10"/>
      <c r="N236" s="43" t="s">
        <v>43</v>
      </c>
      <c r="O236" s="44">
        <f>VLOOKUP(C234,'[1]Dr. Ambedkar '!A$1:AZ$65536,35,0)</f>
        <v>0</v>
      </c>
      <c r="P236" s="43" t="s">
        <v>44</v>
      </c>
      <c r="Q236" s="45">
        <f>VLOOKUP(C234,'[1]Dr. Ambedkar '!A$1:AZ$65536,38,0)</f>
        <v>0</v>
      </c>
      <c r="R236" s="33"/>
    </row>
    <row r="237" spans="1:18" ht="14.25">
      <c r="A237" s="46"/>
      <c r="B237" s="25" t="s">
        <v>45</v>
      </c>
      <c r="C237" s="26" t="str">
        <f>VLOOKUP(C234,'[1]Dr. Ambedkar '!A$1:AA$65536,8,0)</f>
        <v>Security Guard</v>
      </c>
      <c r="D237" s="25" t="s">
        <v>46</v>
      </c>
      <c r="E237" s="41" t="str">
        <f>VLOOKUP(C234,'[1]Dr. Ambedkar '!A$1:AA$65536,5,0)</f>
        <v>0357010128469</v>
      </c>
      <c r="F237" s="25" t="s">
        <v>47</v>
      </c>
      <c r="G237" s="27">
        <f>VLOOKUP(C234,'[1]Dr. Ambedkar '!A$1:AA$65536,16,0)</f>
        <v>0</v>
      </c>
      <c r="H237" s="26">
        <f>VLOOKUP(C234,'[1]Dr. Ambedkar '!A$1:AA$65536,23,0)</f>
        <v>0</v>
      </c>
      <c r="I237" s="25"/>
      <c r="J237" s="28"/>
      <c r="K237" s="29"/>
      <c r="L237" s="74"/>
      <c r="M237" s="10"/>
      <c r="N237" s="48"/>
      <c r="O237" s="49"/>
      <c r="P237" s="48"/>
      <c r="Q237" s="50"/>
      <c r="R237" s="33"/>
    </row>
    <row r="238" spans="1:18" ht="15" thickBot="1">
      <c r="A238" s="46"/>
      <c r="B238" s="25" t="s">
        <v>48</v>
      </c>
      <c r="C238" s="26">
        <f>VLOOKUP(C234,'[1]Dr. Ambedkar '!A$1:AA$65536,9,0)</f>
        <v>2016403290</v>
      </c>
      <c r="D238" s="25"/>
      <c r="E238" s="26"/>
      <c r="F238" s="25" t="str">
        <f>F226</f>
        <v>Bonus</v>
      </c>
      <c r="G238" s="27">
        <f>VLOOKUP(C234,'[1]Dr. Ambedkar '!A$1:AA$65536,17,0)</f>
        <v>0</v>
      </c>
      <c r="H238" s="26">
        <f>VLOOKUP(C234,'[1]Dr. Ambedkar '!A$1:AA$65536,24,0)</f>
        <v>0</v>
      </c>
      <c r="I238" s="25"/>
      <c r="J238" s="28"/>
      <c r="K238" s="29"/>
      <c r="L238" s="74"/>
      <c r="M238" s="10"/>
      <c r="N238" s="51"/>
      <c r="O238" s="52"/>
      <c r="P238" s="51"/>
      <c r="Q238" s="53"/>
      <c r="R238" s="54"/>
    </row>
    <row r="239" spans="1:18" ht="15" thickBot="1">
      <c r="A239" s="46"/>
      <c r="B239" s="55" t="s">
        <v>50</v>
      </c>
      <c r="C239" s="56">
        <f>VLOOKUP(C234,'[1]Dr. Ambedkar '!A$1:AA$65536,10,0)</f>
        <v>100978215836</v>
      </c>
      <c r="D239" s="55"/>
      <c r="E239" s="57"/>
      <c r="F239" s="55"/>
      <c r="G239" s="58"/>
      <c r="H239" s="57"/>
      <c r="I239" s="55"/>
      <c r="J239" s="59"/>
      <c r="K239" s="60"/>
      <c r="L239" s="74"/>
      <c r="M239" s="10"/>
      <c r="N239" s="61"/>
      <c r="O239" s="62"/>
      <c r="P239" s="63"/>
      <c r="Q239" s="63"/>
      <c r="R239" s="64"/>
    </row>
    <row r="240" spans="1:18" ht="15" thickBot="1">
      <c r="A240" s="65"/>
      <c r="B240" s="66" t="s">
        <v>51</v>
      </c>
      <c r="C240" s="67"/>
      <c r="D240" s="67"/>
      <c r="E240" s="68"/>
      <c r="F240" s="55"/>
      <c r="G240" s="58">
        <f>VLOOKUP(C234,'[1]Dr. Ambedkar '!A$1:AA$65536,18,0)</f>
        <v>10764</v>
      </c>
      <c r="H240" s="58">
        <f>VLOOKUP(C234,'[1]Dr. Ambedkar '!A$1:AA$65536,25,0)</f>
        <v>10380</v>
      </c>
      <c r="I240" s="55"/>
      <c r="J240" s="59">
        <f>SUM(J234:J237)</f>
        <v>1428</v>
      </c>
      <c r="K240" s="42">
        <f>VLOOKUP(C234,'[1]Dr. Ambedkar '!A$1:AZ$65536,30,0)</f>
        <v>8952</v>
      </c>
      <c r="L240" s="69"/>
      <c r="M240" s="10"/>
      <c r="N240" s="70" t="s">
        <v>52</v>
      </c>
      <c r="O240" s="71">
        <f>SUM(O234:O237)</f>
        <v>0</v>
      </c>
      <c r="P240" s="70" t="s">
        <v>52</v>
      </c>
      <c r="Q240" s="72">
        <f>K240-O240</f>
        <v>8952</v>
      </c>
      <c r="R240" s="73">
        <f>K240-O240-Q240</f>
        <v>0</v>
      </c>
    </row>
    <row r="241" spans="1:18" ht="12.75" thickBot="1"/>
    <row r="242" spans="1:18" ht="15.75" customHeight="1" thickBot="1">
      <c r="A242" s="3" t="s">
        <v>0</v>
      </c>
      <c r="B242" s="4"/>
      <c r="C242" s="4"/>
      <c r="D242" s="5"/>
      <c r="E242" s="3" t="s">
        <v>1</v>
      </c>
      <c r="F242" s="4"/>
      <c r="G242" s="4"/>
      <c r="H242" s="5"/>
      <c r="I242" s="6" t="s">
        <v>2</v>
      </c>
      <c r="J242" s="7"/>
      <c r="K242" s="8">
        <v>42705</v>
      </c>
      <c r="L242" s="9"/>
      <c r="M242" s="10"/>
      <c r="N242" s="6" t="s">
        <v>2</v>
      </c>
      <c r="O242" s="7"/>
      <c r="P242" s="11">
        <v>42705</v>
      </c>
      <c r="Q242" s="12"/>
      <c r="R242" s="13"/>
    </row>
    <row r="243" spans="1:18" ht="14.25">
      <c r="A243" s="14" t="s">
        <v>3</v>
      </c>
      <c r="B243" s="15" t="s">
        <v>4</v>
      </c>
      <c r="C243" s="16"/>
      <c r="D243" s="15" t="s">
        <v>5</v>
      </c>
      <c r="E243" s="16"/>
      <c r="F243" s="14" t="s">
        <v>6</v>
      </c>
      <c r="G243" s="17" t="s">
        <v>7</v>
      </c>
      <c r="H243" s="18" t="s">
        <v>8</v>
      </c>
      <c r="I243" s="15" t="s">
        <v>9</v>
      </c>
      <c r="J243" s="19"/>
      <c r="K243" s="20" t="s">
        <v>10</v>
      </c>
      <c r="L243" s="20" t="s">
        <v>11</v>
      </c>
      <c r="M243" s="10"/>
      <c r="N243" s="21" t="s">
        <v>12</v>
      </c>
      <c r="O243" s="22"/>
      <c r="P243" s="21" t="s">
        <v>13</v>
      </c>
      <c r="Q243" s="23"/>
      <c r="R243" s="24" t="s">
        <v>14</v>
      </c>
    </row>
    <row r="244" spans="1:18" ht="14.25">
      <c r="A244" s="25" t="s">
        <v>15</v>
      </c>
      <c r="B244" s="25" t="s">
        <v>16</v>
      </c>
      <c r="C244" s="26" t="s">
        <v>17</v>
      </c>
      <c r="D244" s="25" t="s">
        <v>18</v>
      </c>
      <c r="E244" s="26" t="s">
        <v>19</v>
      </c>
      <c r="F244" s="25" t="s">
        <v>20</v>
      </c>
      <c r="G244" s="27" t="s">
        <v>21</v>
      </c>
      <c r="H244" s="26" t="s">
        <v>22</v>
      </c>
      <c r="I244" s="25" t="s">
        <v>23</v>
      </c>
      <c r="J244" s="28" t="s">
        <v>24</v>
      </c>
      <c r="K244" s="29" t="s">
        <v>25</v>
      </c>
      <c r="L244" s="29" t="s">
        <v>26</v>
      </c>
      <c r="M244" s="10"/>
      <c r="N244" s="30" t="s">
        <v>27</v>
      </c>
      <c r="O244" s="31"/>
      <c r="P244" s="30" t="s">
        <v>28</v>
      </c>
      <c r="Q244" s="32"/>
      <c r="R244" s="33">
        <v>0</v>
      </c>
    </row>
    <row r="245" spans="1:18" ht="15" thickBot="1">
      <c r="A245" s="34"/>
      <c r="B245" s="34"/>
      <c r="C245" s="35"/>
      <c r="D245" s="34"/>
      <c r="E245" s="35"/>
      <c r="F245" s="25"/>
      <c r="G245" s="27"/>
      <c r="H245" s="26"/>
      <c r="I245" s="25"/>
      <c r="J245" s="28"/>
      <c r="K245" s="29"/>
      <c r="L245" s="29"/>
      <c r="M245" s="10"/>
      <c r="N245" s="37"/>
      <c r="O245" s="38"/>
      <c r="P245" s="37"/>
      <c r="Q245" s="39"/>
      <c r="R245" s="33"/>
    </row>
    <row r="246" spans="1:18" ht="15" thickBot="1">
      <c r="A246" s="40">
        <f>+C246</f>
        <v>21</v>
      </c>
      <c r="B246" s="25" t="s">
        <v>29</v>
      </c>
      <c r="C246" s="26">
        <f>+C234+1</f>
        <v>21</v>
      </c>
      <c r="D246" s="25" t="s">
        <v>30</v>
      </c>
      <c r="E246" s="41">
        <f>VLOOKUP(C246,'[1]Dr. Ambedkar '!A$1:AA$65536,11,0)</f>
        <v>28</v>
      </c>
      <c r="F246" s="25" t="s">
        <v>31</v>
      </c>
      <c r="G246" s="27">
        <f>VLOOKUP(C246,'[1]Dr. Ambedkar '!A$1:AA$65536,13,0)</f>
        <v>10764</v>
      </c>
      <c r="H246" s="26">
        <f>VLOOKUP(C246,'[1]Dr. Ambedkar '!A$1:AA$65536,20,0)</f>
        <v>9226</v>
      </c>
      <c r="I246" s="25" t="s">
        <v>32</v>
      </c>
      <c r="J246" s="28">
        <f>VLOOKUP(C246,'[1]Dr. Ambedkar '!A$1:AZ$65536,27,0)</f>
        <v>161</v>
      </c>
      <c r="K246" s="34"/>
      <c r="L246" s="42">
        <f>VLOOKUP(C246,'[1]Dr. Ambedkar '!A$1:AZ$65536,31,0)</f>
        <v>0</v>
      </c>
      <c r="M246" s="10"/>
      <c r="N246" s="43" t="s">
        <v>33</v>
      </c>
      <c r="O246" s="44">
        <f>VLOOKUP(C246,'[1]Dr. Ambedkar '!A$1:AZ$65536,33,0)</f>
        <v>0</v>
      </c>
      <c r="P246" s="43" t="s">
        <v>34</v>
      </c>
      <c r="Q246" s="45">
        <f>VLOOKUP(C246,'[1]Dr. Ambedkar '!A$1:AZ$65536,36,0)</f>
        <v>0</v>
      </c>
      <c r="R246" s="33"/>
    </row>
    <row r="247" spans="1:18" ht="14.25">
      <c r="A247" s="46"/>
      <c r="B247" s="25" t="s">
        <v>35</v>
      </c>
      <c r="C247" s="26" t="str">
        <f>VLOOKUP(C246,'[1]Dr. Ambedkar '!A$1:AA$65536,6,0)</f>
        <v>Vikas Kumar Dhama</v>
      </c>
      <c r="D247" s="25" t="s">
        <v>36</v>
      </c>
      <c r="E247" s="41">
        <f>VLOOKUP(C246,'[1]Dr. Ambedkar '!A$1:AA$65536,12,0)</f>
        <v>24</v>
      </c>
      <c r="F247" s="25" t="s">
        <v>37</v>
      </c>
      <c r="G247" s="27">
        <f>VLOOKUP(C246,'[1]Dr. Ambedkar '!A$1:AA$65536,14,0)</f>
        <v>0</v>
      </c>
      <c r="H247" s="26">
        <f>VLOOKUP(C246,'[1]Dr. Ambedkar '!A$1:AA$65536,21,0)</f>
        <v>0</v>
      </c>
      <c r="I247" s="25" t="s">
        <v>38</v>
      </c>
      <c r="J247" s="28">
        <f>VLOOKUP(C246,'[1]Dr. Ambedkar '!A$1:AZ$65536,28,0)</f>
        <v>1107</v>
      </c>
      <c r="K247" s="29"/>
      <c r="L247" s="74"/>
      <c r="M247" s="10"/>
      <c r="N247" s="43" t="s">
        <v>39</v>
      </c>
      <c r="O247" s="44">
        <f>VLOOKUP(C246,'[1]Dr. Ambedkar '!A$1:AZ$65536,34,0)</f>
        <v>0</v>
      </c>
      <c r="P247" s="43" t="s">
        <v>40</v>
      </c>
      <c r="Q247" s="45">
        <f>VLOOKUP(C246,'[1]Dr. Ambedkar '!A$1:AZ$65536,37,0)</f>
        <v>0</v>
      </c>
      <c r="R247" s="33"/>
    </row>
    <row r="248" spans="1:18" ht="14.25">
      <c r="A248" s="46"/>
      <c r="B248" s="25" t="s">
        <v>41</v>
      </c>
      <c r="C248" s="26" t="str">
        <f>VLOOKUP(C246,'[1]Dr. Ambedkar '!A$1:AA$65536,7,0)</f>
        <v>Sh. Ranveer Singh</v>
      </c>
      <c r="D248" s="25" t="s">
        <v>34</v>
      </c>
      <c r="E248" s="41" t="str">
        <f>VLOOKUP(C246,'[1]Dr. Ambedkar '!A$1:AA$65536,4,0)</f>
        <v>State Bank Of India</v>
      </c>
      <c r="F248" s="25" t="s">
        <v>42</v>
      </c>
      <c r="G248" s="27">
        <f>VLOOKUP(C246,'[1]Dr. Ambedkar '!A$1:AA$65536,15,0)</f>
        <v>0</v>
      </c>
      <c r="H248" s="26">
        <f>VLOOKUP(C246,'[1]Dr. Ambedkar '!A$1:AA$65536,22,0)</f>
        <v>0</v>
      </c>
      <c r="I248" s="25"/>
      <c r="J248" s="28"/>
      <c r="K248" s="29"/>
      <c r="L248" s="74"/>
      <c r="M248" s="10"/>
      <c r="N248" s="43" t="s">
        <v>43</v>
      </c>
      <c r="O248" s="44">
        <f>VLOOKUP(C246,'[1]Dr. Ambedkar '!A$1:AZ$65536,35,0)</f>
        <v>0</v>
      </c>
      <c r="P248" s="43" t="s">
        <v>44</v>
      </c>
      <c r="Q248" s="45">
        <f>VLOOKUP(C246,'[1]Dr. Ambedkar '!A$1:AZ$65536,38,0)</f>
        <v>0</v>
      </c>
      <c r="R248" s="33"/>
    </row>
    <row r="249" spans="1:18" ht="14.25">
      <c r="A249" s="46"/>
      <c r="B249" s="25" t="s">
        <v>45</v>
      </c>
      <c r="C249" s="26" t="str">
        <f>VLOOKUP(C246,'[1]Dr. Ambedkar '!A$1:AA$65536,8,0)</f>
        <v>Security Guard</v>
      </c>
      <c r="D249" s="25" t="s">
        <v>46</v>
      </c>
      <c r="E249" s="41">
        <f>VLOOKUP(C246,'[1]Dr. Ambedkar '!A$1:AA$65536,5,0)</f>
        <v>34338362182</v>
      </c>
      <c r="F249" s="25" t="s">
        <v>47</v>
      </c>
      <c r="G249" s="27">
        <f>VLOOKUP(C246,'[1]Dr. Ambedkar '!A$1:AA$65536,16,0)</f>
        <v>0</v>
      </c>
      <c r="H249" s="26">
        <f>VLOOKUP(C246,'[1]Dr. Ambedkar '!A$1:AA$65536,23,0)</f>
        <v>0</v>
      </c>
      <c r="I249" s="25"/>
      <c r="J249" s="28"/>
      <c r="K249" s="29"/>
      <c r="L249" s="74"/>
      <c r="M249" s="10"/>
      <c r="N249" s="48"/>
      <c r="O249" s="49"/>
      <c r="P249" s="48"/>
      <c r="Q249" s="50"/>
      <c r="R249" s="33"/>
    </row>
    <row r="250" spans="1:18" ht="15" thickBot="1">
      <c r="A250" s="46"/>
      <c r="B250" s="25" t="s">
        <v>48</v>
      </c>
      <c r="C250" s="26">
        <f>VLOOKUP(C246,'[1]Dr. Ambedkar '!A$1:AA$65536,9,0)</f>
        <v>2016403309</v>
      </c>
      <c r="D250" s="25"/>
      <c r="E250" s="26"/>
      <c r="F250" s="25" t="str">
        <f>F238</f>
        <v>Bonus</v>
      </c>
      <c r="G250" s="27">
        <f>VLOOKUP(C246,'[1]Dr. Ambedkar '!A$1:AA$65536,17,0)</f>
        <v>0</v>
      </c>
      <c r="H250" s="26">
        <f>VLOOKUP(C246,'[1]Dr. Ambedkar '!A$1:AA$65536,24,0)</f>
        <v>0</v>
      </c>
      <c r="I250" s="25"/>
      <c r="J250" s="28"/>
      <c r="K250" s="29"/>
      <c r="L250" s="74"/>
      <c r="M250" s="10"/>
      <c r="N250" s="51"/>
      <c r="O250" s="52"/>
      <c r="P250" s="51"/>
      <c r="Q250" s="53"/>
      <c r="R250" s="54"/>
    </row>
    <row r="251" spans="1:18" ht="15" thickBot="1">
      <c r="A251" s="46"/>
      <c r="B251" s="55" t="s">
        <v>50</v>
      </c>
      <c r="C251" s="56">
        <f>VLOOKUP(C246,'[1]Dr. Ambedkar '!A$1:AA$65536,10,0)</f>
        <v>100978215815</v>
      </c>
      <c r="D251" s="55"/>
      <c r="E251" s="57"/>
      <c r="F251" s="55"/>
      <c r="G251" s="58"/>
      <c r="H251" s="57"/>
      <c r="I251" s="55"/>
      <c r="J251" s="59"/>
      <c r="K251" s="60"/>
      <c r="L251" s="74"/>
      <c r="M251" s="10"/>
      <c r="N251" s="61"/>
      <c r="O251" s="62"/>
      <c r="P251" s="63"/>
      <c r="Q251" s="63"/>
      <c r="R251" s="64"/>
    </row>
    <row r="252" spans="1:18" ht="15" thickBot="1">
      <c r="A252" s="65"/>
      <c r="B252" s="66" t="s">
        <v>51</v>
      </c>
      <c r="C252" s="67"/>
      <c r="D252" s="67"/>
      <c r="E252" s="68"/>
      <c r="F252" s="55"/>
      <c r="G252" s="58">
        <f>VLOOKUP(C246,'[1]Dr. Ambedkar '!A$1:AA$65536,18,0)</f>
        <v>10764</v>
      </c>
      <c r="H252" s="58">
        <f>VLOOKUP(C246,'[1]Dr. Ambedkar '!A$1:AA$65536,25,0)</f>
        <v>9226</v>
      </c>
      <c r="I252" s="55"/>
      <c r="J252" s="59">
        <f>SUM(J246:J249)</f>
        <v>1268</v>
      </c>
      <c r="K252" s="42">
        <f>VLOOKUP(C246,'[1]Dr. Ambedkar '!A$1:AZ$65536,30,0)</f>
        <v>7958</v>
      </c>
      <c r="L252" s="69"/>
      <c r="M252" s="10"/>
      <c r="N252" s="70" t="s">
        <v>52</v>
      </c>
      <c r="O252" s="71">
        <f>SUM(O246:O249)</f>
        <v>0</v>
      </c>
      <c r="P252" s="70" t="s">
        <v>52</v>
      </c>
      <c r="Q252" s="72">
        <f>K252-O252</f>
        <v>7958</v>
      </c>
      <c r="R252" s="73">
        <f>K252-O252-Q252</f>
        <v>0</v>
      </c>
    </row>
    <row r="253" spans="1:18" ht="12.75" thickBot="1"/>
    <row r="254" spans="1:18" ht="15.75" customHeight="1" thickBot="1">
      <c r="A254" s="3" t="s">
        <v>0</v>
      </c>
      <c r="B254" s="4"/>
      <c r="C254" s="4"/>
      <c r="D254" s="5"/>
      <c r="E254" s="3" t="s">
        <v>1</v>
      </c>
      <c r="F254" s="4"/>
      <c r="G254" s="4"/>
      <c r="H254" s="5"/>
      <c r="I254" s="6" t="s">
        <v>2</v>
      </c>
      <c r="J254" s="7"/>
      <c r="K254" s="8">
        <v>42705</v>
      </c>
      <c r="L254" s="9"/>
      <c r="M254" s="10"/>
      <c r="N254" s="6" t="s">
        <v>2</v>
      </c>
      <c r="O254" s="7"/>
      <c r="P254" s="11">
        <v>42705</v>
      </c>
      <c r="Q254" s="12"/>
      <c r="R254" s="13"/>
    </row>
    <row r="255" spans="1:18" ht="14.25">
      <c r="A255" s="14" t="s">
        <v>3</v>
      </c>
      <c r="B255" s="15" t="s">
        <v>4</v>
      </c>
      <c r="C255" s="16"/>
      <c r="D255" s="15" t="s">
        <v>5</v>
      </c>
      <c r="E255" s="16"/>
      <c r="F255" s="14" t="s">
        <v>6</v>
      </c>
      <c r="G255" s="17" t="s">
        <v>7</v>
      </c>
      <c r="H255" s="18" t="s">
        <v>8</v>
      </c>
      <c r="I255" s="15" t="s">
        <v>9</v>
      </c>
      <c r="J255" s="19"/>
      <c r="K255" s="20" t="s">
        <v>10</v>
      </c>
      <c r="L255" s="20" t="s">
        <v>11</v>
      </c>
      <c r="M255" s="10"/>
      <c r="N255" s="21" t="s">
        <v>12</v>
      </c>
      <c r="O255" s="22"/>
      <c r="P255" s="21" t="s">
        <v>13</v>
      </c>
      <c r="Q255" s="23"/>
      <c r="R255" s="24" t="s">
        <v>14</v>
      </c>
    </row>
    <row r="256" spans="1:18" ht="14.25">
      <c r="A256" s="25" t="s">
        <v>15</v>
      </c>
      <c r="B256" s="25" t="s">
        <v>16</v>
      </c>
      <c r="C256" s="26" t="s">
        <v>17</v>
      </c>
      <c r="D256" s="25" t="s">
        <v>18</v>
      </c>
      <c r="E256" s="26" t="s">
        <v>19</v>
      </c>
      <c r="F256" s="25" t="s">
        <v>20</v>
      </c>
      <c r="G256" s="27" t="s">
        <v>21</v>
      </c>
      <c r="H256" s="26" t="s">
        <v>22</v>
      </c>
      <c r="I256" s="25" t="s">
        <v>23</v>
      </c>
      <c r="J256" s="28" t="s">
        <v>24</v>
      </c>
      <c r="K256" s="29" t="s">
        <v>25</v>
      </c>
      <c r="L256" s="29" t="s">
        <v>26</v>
      </c>
      <c r="M256" s="10"/>
      <c r="N256" s="30" t="s">
        <v>27</v>
      </c>
      <c r="O256" s="31"/>
      <c r="P256" s="30" t="s">
        <v>28</v>
      </c>
      <c r="Q256" s="32"/>
      <c r="R256" s="33">
        <v>0</v>
      </c>
    </row>
    <row r="257" spans="1:18" ht="15" thickBot="1">
      <c r="A257" s="34"/>
      <c r="B257" s="34"/>
      <c r="C257" s="35"/>
      <c r="D257" s="34"/>
      <c r="E257" s="35"/>
      <c r="F257" s="25"/>
      <c r="G257" s="27"/>
      <c r="H257" s="26"/>
      <c r="I257" s="25"/>
      <c r="J257" s="28"/>
      <c r="K257" s="29"/>
      <c r="L257" s="29"/>
      <c r="M257" s="10"/>
      <c r="N257" s="37"/>
      <c r="O257" s="38"/>
      <c r="P257" s="37"/>
      <c r="Q257" s="39"/>
      <c r="R257" s="33"/>
    </row>
    <row r="258" spans="1:18" ht="15" thickBot="1">
      <c r="A258" s="40">
        <f>+C258</f>
        <v>22</v>
      </c>
      <c r="B258" s="25" t="s">
        <v>29</v>
      </c>
      <c r="C258" s="26">
        <f>+C246+1</f>
        <v>22</v>
      </c>
      <c r="D258" s="25" t="s">
        <v>30</v>
      </c>
      <c r="E258" s="41">
        <f>VLOOKUP(C258,'[1]Dr. Ambedkar '!A$1:AA$65536,11,0)</f>
        <v>28</v>
      </c>
      <c r="F258" s="25" t="s">
        <v>31</v>
      </c>
      <c r="G258" s="27">
        <f>VLOOKUP(C258,'[1]Dr. Ambedkar '!A$1:AA$65536,13,0)</f>
        <v>10764</v>
      </c>
      <c r="H258" s="26">
        <f>VLOOKUP(C258,'[1]Dr. Ambedkar '!A$1:AA$65536,20,0)</f>
        <v>10380</v>
      </c>
      <c r="I258" s="25" t="s">
        <v>32</v>
      </c>
      <c r="J258" s="28">
        <f>VLOOKUP(C258,'[1]Dr. Ambedkar '!A$1:AZ$65536,27,0)</f>
        <v>182</v>
      </c>
      <c r="K258" s="34"/>
      <c r="L258" s="42">
        <f>VLOOKUP(C258,'[1]Dr. Ambedkar '!A$1:AZ$65536,31,0)</f>
        <v>0</v>
      </c>
      <c r="M258" s="10"/>
      <c r="N258" s="43" t="s">
        <v>33</v>
      </c>
      <c r="O258" s="44">
        <f>VLOOKUP(C258,'[1]Dr. Ambedkar '!A$1:AZ$65536,33,0)</f>
        <v>0</v>
      </c>
      <c r="P258" s="43" t="s">
        <v>34</v>
      </c>
      <c r="Q258" s="45">
        <f>VLOOKUP(C258,'[1]Dr. Ambedkar '!A$1:AZ$65536,36,0)</f>
        <v>0</v>
      </c>
      <c r="R258" s="33"/>
    </row>
    <row r="259" spans="1:18" ht="14.25">
      <c r="A259" s="46"/>
      <c r="B259" s="25" t="s">
        <v>35</v>
      </c>
      <c r="C259" s="26" t="str">
        <f>VLOOKUP(C258,'[1]Dr. Ambedkar '!A$1:AA$65536,6,0)</f>
        <v>Vinod Kumar</v>
      </c>
      <c r="D259" s="25" t="s">
        <v>36</v>
      </c>
      <c r="E259" s="41">
        <f>VLOOKUP(C258,'[1]Dr. Ambedkar '!A$1:AA$65536,12,0)</f>
        <v>27</v>
      </c>
      <c r="F259" s="25" t="s">
        <v>37</v>
      </c>
      <c r="G259" s="27">
        <f>VLOOKUP(C258,'[1]Dr. Ambedkar '!A$1:AA$65536,14,0)</f>
        <v>0</v>
      </c>
      <c r="H259" s="26">
        <f>VLOOKUP(C258,'[1]Dr. Ambedkar '!A$1:AA$65536,21,0)</f>
        <v>0</v>
      </c>
      <c r="I259" s="25" t="s">
        <v>38</v>
      </c>
      <c r="J259" s="28">
        <f>VLOOKUP(C258,'[1]Dr. Ambedkar '!A$1:AZ$65536,28,0)</f>
        <v>1246</v>
      </c>
      <c r="K259" s="29"/>
      <c r="L259" s="74"/>
      <c r="M259" s="10"/>
      <c r="N259" s="43" t="s">
        <v>39</v>
      </c>
      <c r="O259" s="44">
        <f>VLOOKUP(C258,'[1]Dr. Ambedkar '!A$1:AZ$65536,34,0)</f>
        <v>0</v>
      </c>
      <c r="P259" s="43" t="s">
        <v>40</v>
      </c>
      <c r="Q259" s="45">
        <f>VLOOKUP(C258,'[1]Dr. Ambedkar '!A$1:AZ$65536,37,0)</f>
        <v>0</v>
      </c>
      <c r="R259" s="33"/>
    </row>
    <row r="260" spans="1:18" ht="14.25">
      <c r="A260" s="46"/>
      <c r="B260" s="25" t="s">
        <v>41</v>
      </c>
      <c r="C260" s="26" t="str">
        <f>VLOOKUP(C258,'[1]Dr. Ambedkar '!A$1:AA$65536,7,0)</f>
        <v>Sh. Dharampal Singh</v>
      </c>
      <c r="D260" s="25" t="s">
        <v>34</v>
      </c>
      <c r="E260" s="41" t="str">
        <f>VLOOKUP(C258,'[1]Dr. Ambedkar '!A$1:AA$65536,4,0)</f>
        <v>United Bank of India</v>
      </c>
      <c r="F260" s="25" t="s">
        <v>42</v>
      </c>
      <c r="G260" s="27">
        <f>VLOOKUP(C258,'[1]Dr. Ambedkar '!A$1:AA$65536,15,0)</f>
        <v>0</v>
      </c>
      <c r="H260" s="26">
        <f>VLOOKUP(C258,'[1]Dr. Ambedkar '!A$1:AA$65536,22,0)</f>
        <v>0</v>
      </c>
      <c r="I260" s="25"/>
      <c r="J260" s="28"/>
      <c r="K260" s="29"/>
      <c r="L260" s="74"/>
      <c r="M260" s="10"/>
      <c r="N260" s="43" t="s">
        <v>43</v>
      </c>
      <c r="O260" s="44">
        <f>VLOOKUP(C258,'[1]Dr. Ambedkar '!A$1:AZ$65536,35,0)</f>
        <v>0</v>
      </c>
      <c r="P260" s="43" t="s">
        <v>44</v>
      </c>
      <c r="Q260" s="45">
        <f>VLOOKUP(C258,'[1]Dr. Ambedkar '!A$1:AZ$65536,38,0)</f>
        <v>0</v>
      </c>
      <c r="R260" s="33"/>
    </row>
    <row r="261" spans="1:18" ht="14.25">
      <c r="A261" s="46"/>
      <c r="B261" s="25" t="s">
        <v>45</v>
      </c>
      <c r="C261" s="26" t="str">
        <f>VLOOKUP(C258,'[1]Dr. Ambedkar '!A$1:AA$65536,8,0)</f>
        <v>Security Guard</v>
      </c>
      <c r="D261" s="25" t="s">
        <v>46</v>
      </c>
      <c r="E261" s="41" t="str">
        <f>VLOOKUP(C258,'[1]Dr. Ambedkar '!A$1:AA$65536,5,0)</f>
        <v>0357010157261</v>
      </c>
      <c r="F261" s="25" t="s">
        <v>47</v>
      </c>
      <c r="G261" s="27">
        <f>VLOOKUP(C258,'[1]Dr. Ambedkar '!A$1:AA$65536,16,0)</f>
        <v>0</v>
      </c>
      <c r="H261" s="26">
        <f>VLOOKUP(C258,'[1]Dr. Ambedkar '!A$1:AA$65536,23,0)</f>
        <v>0</v>
      </c>
      <c r="I261" s="25"/>
      <c r="J261" s="28"/>
      <c r="K261" s="29"/>
      <c r="L261" s="74"/>
      <c r="M261" s="10"/>
      <c r="N261" s="48"/>
      <c r="O261" s="49"/>
      <c r="P261" s="48"/>
      <c r="Q261" s="50"/>
      <c r="R261" s="33"/>
    </row>
    <row r="262" spans="1:18" ht="15" thickBot="1">
      <c r="A262" s="46"/>
      <c r="B262" s="25" t="s">
        <v>48</v>
      </c>
      <c r="C262" s="26">
        <f>VLOOKUP(C258,'[1]Dr. Ambedkar '!A$1:AA$65536,9,0)</f>
        <v>2016403341</v>
      </c>
      <c r="D262" s="25"/>
      <c r="E262" s="26"/>
      <c r="F262" s="25" t="str">
        <f>F250</f>
        <v>Bonus</v>
      </c>
      <c r="G262" s="27">
        <f>VLOOKUP(C258,'[1]Dr. Ambedkar '!A$1:AA$65536,17,0)</f>
        <v>0</v>
      </c>
      <c r="H262" s="26">
        <f>VLOOKUP(C258,'[1]Dr. Ambedkar '!A$1:AA$65536,24,0)</f>
        <v>0</v>
      </c>
      <c r="I262" s="25"/>
      <c r="J262" s="28"/>
      <c r="K262" s="29"/>
      <c r="L262" s="74"/>
      <c r="M262" s="10"/>
      <c r="N262" s="51"/>
      <c r="O262" s="52"/>
      <c r="P262" s="51"/>
      <c r="Q262" s="53"/>
      <c r="R262" s="54"/>
    </row>
    <row r="263" spans="1:18" ht="15" thickBot="1">
      <c r="A263" s="46"/>
      <c r="B263" s="55" t="s">
        <v>50</v>
      </c>
      <c r="C263" s="56">
        <f>VLOOKUP(C258,'[1]Dr. Ambedkar '!A$1:AA$65536,10,0)</f>
        <v>100978215858</v>
      </c>
      <c r="D263" s="55"/>
      <c r="E263" s="57"/>
      <c r="F263" s="55"/>
      <c r="G263" s="58"/>
      <c r="H263" s="57"/>
      <c r="I263" s="55"/>
      <c r="J263" s="59"/>
      <c r="K263" s="60"/>
      <c r="L263" s="74"/>
      <c r="M263" s="10"/>
      <c r="N263" s="61"/>
      <c r="O263" s="62"/>
      <c r="P263" s="63"/>
      <c r="Q263" s="63"/>
      <c r="R263" s="64"/>
    </row>
    <row r="264" spans="1:18" ht="15" thickBot="1">
      <c r="A264" s="65"/>
      <c r="B264" s="66" t="s">
        <v>51</v>
      </c>
      <c r="C264" s="67"/>
      <c r="D264" s="67"/>
      <c r="E264" s="68"/>
      <c r="F264" s="55"/>
      <c r="G264" s="58">
        <f>VLOOKUP(C258,'[1]Dr. Ambedkar '!A$1:AA$65536,18,0)</f>
        <v>10764</v>
      </c>
      <c r="H264" s="58">
        <f>VLOOKUP(C258,'[1]Dr. Ambedkar '!A$1:AA$65536,25,0)</f>
        <v>10380</v>
      </c>
      <c r="I264" s="55"/>
      <c r="J264" s="59">
        <f>SUM(J258:J261)</f>
        <v>1428</v>
      </c>
      <c r="K264" s="42">
        <f>VLOOKUP(C258,'[1]Dr. Ambedkar '!A$1:AZ$65536,30,0)</f>
        <v>8952</v>
      </c>
      <c r="L264" s="69"/>
      <c r="M264" s="10"/>
      <c r="N264" s="70" t="s">
        <v>52</v>
      </c>
      <c r="O264" s="71">
        <f>SUM(O258:O261)</f>
        <v>0</v>
      </c>
      <c r="P264" s="70" t="s">
        <v>52</v>
      </c>
      <c r="Q264" s="72">
        <f>K264-O264</f>
        <v>8952</v>
      </c>
      <c r="R264" s="73">
        <f>K264-O264-Q264</f>
        <v>0</v>
      </c>
    </row>
    <row r="265" spans="1:18" ht="12.75" thickBot="1"/>
    <row r="266" spans="1:18" ht="15.75" customHeight="1" thickBot="1">
      <c r="A266" s="3" t="s">
        <v>0</v>
      </c>
      <c r="B266" s="4"/>
      <c r="C266" s="4"/>
      <c r="D266" s="5"/>
      <c r="E266" s="3" t="s">
        <v>1</v>
      </c>
      <c r="F266" s="4"/>
      <c r="G266" s="4"/>
      <c r="H266" s="5"/>
      <c r="I266" s="6" t="s">
        <v>2</v>
      </c>
      <c r="J266" s="7"/>
      <c r="K266" s="8">
        <v>42705</v>
      </c>
      <c r="L266" s="9"/>
      <c r="M266" s="10"/>
      <c r="N266" s="6" t="s">
        <v>2</v>
      </c>
      <c r="O266" s="7"/>
      <c r="P266" s="11">
        <v>42705</v>
      </c>
      <c r="Q266" s="12"/>
      <c r="R266" s="13"/>
    </row>
    <row r="267" spans="1:18" ht="14.25">
      <c r="A267" s="14" t="s">
        <v>3</v>
      </c>
      <c r="B267" s="15" t="s">
        <v>4</v>
      </c>
      <c r="C267" s="16"/>
      <c r="D267" s="15" t="s">
        <v>5</v>
      </c>
      <c r="E267" s="16"/>
      <c r="F267" s="14" t="s">
        <v>6</v>
      </c>
      <c r="G267" s="17" t="s">
        <v>7</v>
      </c>
      <c r="H267" s="18" t="s">
        <v>8</v>
      </c>
      <c r="I267" s="15" t="s">
        <v>9</v>
      </c>
      <c r="J267" s="19"/>
      <c r="K267" s="20" t="s">
        <v>10</v>
      </c>
      <c r="L267" s="20" t="s">
        <v>11</v>
      </c>
      <c r="M267" s="10"/>
      <c r="N267" s="21" t="s">
        <v>12</v>
      </c>
      <c r="O267" s="22"/>
      <c r="P267" s="21" t="s">
        <v>13</v>
      </c>
      <c r="Q267" s="23"/>
      <c r="R267" s="24" t="s">
        <v>14</v>
      </c>
    </row>
    <row r="268" spans="1:18" ht="14.25">
      <c r="A268" s="25" t="s">
        <v>15</v>
      </c>
      <c r="B268" s="25" t="s">
        <v>16</v>
      </c>
      <c r="C268" s="26" t="s">
        <v>17</v>
      </c>
      <c r="D268" s="25" t="s">
        <v>18</v>
      </c>
      <c r="E268" s="26" t="s">
        <v>19</v>
      </c>
      <c r="F268" s="25" t="s">
        <v>20</v>
      </c>
      <c r="G268" s="27" t="s">
        <v>21</v>
      </c>
      <c r="H268" s="26" t="s">
        <v>22</v>
      </c>
      <c r="I268" s="25" t="s">
        <v>23</v>
      </c>
      <c r="J268" s="28" t="s">
        <v>24</v>
      </c>
      <c r="K268" s="29" t="s">
        <v>25</v>
      </c>
      <c r="L268" s="29" t="s">
        <v>26</v>
      </c>
      <c r="M268" s="10"/>
      <c r="N268" s="30" t="s">
        <v>27</v>
      </c>
      <c r="O268" s="31"/>
      <c r="P268" s="30" t="s">
        <v>28</v>
      </c>
      <c r="Q268" s="32"/>
      <c r="R268" s="33">
        <v>0</v>
      </c>
    </row>
    <row r="269" spans="1:18" ht="15" thickBot="1">
      <c r="A269" s="34"/>
      <c r="B269" s="34"/>
      <c r="C269" s="35"/>
      <c r="D269" s="34"/>
      <c r="E269" s="35"/>
      <c r="F269" s="25"/>
      <c r="G269" s="27"/>
      <c r="H269" s="26"/>
      <c r="I269" s="25"/>
      <c r="J269" s="28"/>
      <c r="K269" s="29"/>
      <c r="L269" s="29"/>
      <c r="M269" s="10"/>
      <c r="N269" s="37"/>
      <c r="O269" s="38"/>
      <c r="P269" s="37"/>
      <c r="Q269" s="39"/>
      <c r="R269" s="33"/>
    </row>
    <row r="270" spans="1:18" ht="15" thickBot="1">
      <c r="A270" s="40">
        <f>+C270</f>
        <v>23</v>
      </c>
      <c r="B270" s="25" t="s">
        <v>29</v>
      </c>
      <c r="C270" s="26">
        <f>+C258+1</f>
        <v>23</v>
      </c>
      <c r="D270" s="25" t="s">
        <v>30</v>
      </c>
      <c r="E270" s="41">
        <f>VLOOKUP(C270,'[1]Dr. Ambedkar '!A$1:AA$65536,11,0)</f>
        <v>28</v>
      </c>
      <c r="F270" s="25" t="s">
        <v>31</v>
      </c>
      <c r="G270" s="27">
        <f>VLOOKUP(C270,'[1]Dr. Ambedkar '!A$1:AA$65536,13,0)</f>
        <v>10764</v>
      </c>
      <c r="H270" s="26">
        <f>VLOOKUP(C270,'[1]Dr. Ambedkar '!A$1:AA$65536,20,0)</f>
        <v>10764</v>
      </c>
      <c r="I270" s="25" t="s">
        <v>32</v>
      </c>
      <c r="J270" s="28">
        <f>VLOOKUP(C270,'[1]Dr. Ambedkar '!A$1:AZ$65536,27,0)</f>
        <v>188</v>
      </c>
      <c r="K270" s="34"/>
      <c r="L270" s="42">
        <f>VLOOKUP(C270,'[1]Dr. Ambedkar '!A$1:AZ$65536,31,0)</f>
        <v>0</v>
      </c>
      <c r="M270" s="10"/>
      <c r="N270" s="43" t="s">
        <v>33</v>
      </c>
      <c r="O270" s="44">
        <f>VLOOKUP(C270,'[1]Dr. Ambedkar '!A$1:AZ$65536,33,0)</f>
        <v>0</v>
      </c>
      <c r="P270" s="43" t="s">
        <v>34</v>
      </c>
      <c r="Q270" s="45">
        <f>VLOOKUP(C270,'[1]Dr. Ambedkar '!A$1:AZ$65536,36,0)</f>
        <v>0</v>
      </c>
      <c r="R270" s="33"/>
    </row>
    <row r="271" spans="1:18" ht="14.25">
      <c r="A271" s="46"/>
      <c r="B271" s="25" t="s">
        <v>35</v>
      </c>
      <c r="C271" s="26" t="str">
        <f>VLOOKUP(C270,'[1]Dr. Ambedkar '!A$1:AA$65536,6,0)</f>
        <v>Yaspal Singh</v>
      </c>
      <c r="D271" s="25" t="s">
        <v>36</v>
      </c>
      <c r="E271" s="41">
        <f>VLOOKUP(C270,'[1]Dr. Ambedkar '!A$1:AA$65536,12,0)</f>
        <v>28</v>
      </c>
      <c r="F271" s="25" t="s">
        <v>37</v>
      </c>
      <c r="G271" s="27">
        <f>VLOOKUP(C270,'[1]Dr. Ambedkar '!A$1:AA$65536,14,0)</f>
        <v>0</v>
      </c>
      <c r="H271" s="26">
        <f>VLOOKUP(C270,'[1]Dr. Ambedkar '!A$1:AA$65536,21,0)</f>
        <v>0</v>
      </c>
      <c r="I271" s="25" t="s">
        <v>38</v>
      </c>
      <c r="J271" s="28">
        <f>VLOOKUP(C270,'[1]Dr. Ambedkar '!A$1:AZ$65536,28,0)</f>
        <v>1292</v>
      </c>
      <c r="K271" s="29"/>
      <c r="L271" s="74"/>
      <c r="M271" s="10"/>
      <c r="N271" s="43" t="s">
        <v>39</v>
      </c>
      <c r="O271" s="44">
        <f>VLOOKUP(C270,'[1]Dr. Ambedkar '!A$1:AZ$65536,34,0)</f>
        <v>0</v>
      </c>
      <c r="P271" s="43" t="s">
        <v>40</v>
      </c>
      <c r="Q271" s="45">
        <f>VLOOKUP(C270,'[1]Dr. Ambedkar '!A$1:AZ$65536,37,0)</f>
        <v>0</v>
      </c>
      <c r="R271" s="33"/>
    </row>
    <row r="272" spans="1:18" ht="14.25">
      <c r="A272" s="46"/>
      <c r="B272" s="25" t="s">
        <v>41</v>
      </c>
      <c r="C272" s="26" t="str">
        <f>VLOOKUP(C270,'[1]Dr. Ambedkar '!A$1:AA$65536,7,0)</f>
        <v>Sh. Nathu Singh</v>
      </c>
      <c r="D272" s="25" t="s">
        <v>34</v>
      </c>
      <c r="E272" s="41" t="str">
        <f>VLOOKUP(C270,'[1]Dr. Ambedkar '!A$1:AA$65536,4,0)</f>
        <v>United Bank of India</v>
      </c>
      <c r="F272" s="25" t="s">
        <v>42</v>
      </c>
      <c r="G272" s="27">
        <f>VLOOKUP(C270,'[1]Dr. Ambedkar '!A$1:AA$65536,15,0)</f>
        <v>0</v>
      </c>
      <c r="H272" s="26">
        <f>VLOOKUP(C270,'[1]Dr. Ambedkar '!A$1:AA$65536,22,0)</f>
        <v>0</v>
      </c>
      <c r="I272" s="25"/>
      <c r="J272" s="28"/>
      <c r="K272" s="29"/>
      <c r="L272" s="74"/>
      <c r="M272" s="10"/>
      <c r="N272" s="43" t="s">
        <v>43</v>
      </c>
      <c r="O272" s="44">
        <f>VLOOKUP(C270,'[1]Dr. Ambedkar '!A$1:AZ$65536,35,0)</f>
        <v>0</v>
      </c>
      <c r="P272" s="43" t="s">
        <v>44</v>
      </c>
      <c r="Q272" s="45">
        <f>VLOOKUP(C270,'[1]Dr. Ambedkar '!A$1:AZ$65536,38,0)</f>
        <v>0</v>
      </c>
      <c r="R272" s="33"/>
    </row>
    <row r="273" spans="1:18" ht="14.25">
      <c r="A273" s="46"/>
      <c r="B273" s="25" t="s">
        <v>45</v>
      </c>
      <c r="C273" s="26" t="str">
        <f>VLOOKUP(C270,'[1]Dr. Ambedkar '!A$1:AA$65536,8,0)</f>
        <v>Security Guard</v>
      </c>
      <c r="D273" s="25" t="s">
        <v>46</v>
      </c>
      <c r="E273" s="41" t="str">
        <f>VLOOKUP(C270,'[1]Dr. Ambedkar '!A$1:AA$65536,5,0)</f>
        <v>0357010128452</v>
      </c>
      <c r="F273" s="25" t="s">
        <v>47</v>
      </c>
      <c r="G273" s="27">
        <f>VLOOKUP(C270,'[1]Dr. Ambedkar '!A$1:AA$65536,16,0)</f>
        <v>0</v>
      </c>
      <c r="H273" s="26">
        <f>VLOOKUP(C270,'[1]Dr. Ambedkar '!A$1:AA$65536,23,0)</f>
        <v>0</v>
      </c>
      <c r="I273" s="25"/>
      <c r="J273" s="28"/>
      <c r="K273" s="29"/>
      <c r="L273" s="74"/>
      <c r="M273" s="10"/>
      <c r="N273" s="48"/>
      <c r="O273" s="49"/>
      <c r="P273" s="48"/>
      <c r="Q273" s="50"/>
      <c r="R273" s="33"/>
    </row>
    <row r="274" spans="1:18" ht="15" thickBot="1">
      <c r="A274" s="46"/>
      <c r="B274" s="25" t="s">
        <v>48</v>
      </c>
      <c r="C274" s="26">
        <f>VLOOKUP(C270,'[1]Dr. Ambedkar '!A$1:AA$65536,9,0)</f>
        <v>2016403259</v>
      </c>
      <c r="D274" s="25"/>
      <c r="E274" s="26"/>
      <c r="F274" s="25" t="str">
        <f>F262</f>
        <v>Bonus</v>
      </c>
      <c r="G274" s="27">
        <f>VLOOKUP(C270,'[1]Dr. Ambedkar '!A$1:AA$65536,17,0)</f>
        <v>0</v>
      </c>
      <c r="H274" s="26">
        <f>VLOOKUP(C270,'[1]Dr. Ambedkar '!A$1:AA$65536,24,0)</f>
        <v>0</v>
      </c>
      <c r="I274" s="25"/>
      <c r="J274" s="28"/>
      <c r="K274" s="29"/>
      <c r="L274" s="74"/>
      <c r="M274" s="10"/>
      <c r="N274" s="51"/>
      <c r="O274" s="52"/>
      <c r="P274" s="51"/>
      <c r="Q274" s="53"/>
      <c r="R274" s="54"/>
    </row>
    <row r="275" spans="1:18" ht="15" thickBot="1">
      <c r="A275" s="46"/>
      <c r="B275" s="55" t="s">
        <v>50</v>
      </c>
      <c r="C275" s="56">
        <f>VLOOKUP(C270,'[1]Dr. Ambedkar '!A$1:AA$65536,10,0)</f>
        <v>100979950088</v>
      </c>
      <c r="D275" s="55"/>
      <c r="E275" s="57"/>
      <c r="F275" s="55"/>
      <c r="G275" s="58"/>
      <c r="H275" s="57"/>
      <c r="I275" s="55"/>
      <c r="J275" s="59"/>
      <c r="K275" s="60"/>
      <c r="L275" s="74"/>
      <c r="M275" s="10"/>
      <c r="N275" s="61"/>
      <c r="O275" s="62"/>
      <c r="P275" s="63"/>
      <c r="Q275" s="63"/>
      <c r="R275" s="64"/>
    </row>
    <row r="276" spans="1:18" ht="15" thickBot="1">
      <c r="A276" s="65"/>
      <c r="B276" s="66" t="s">
        <v>51</v>
      </c>
      <c r="C276" s="67"/>
      <c r="D276" s="67"/>
      <c r="E276" s="68"/>
      <c r="F276" s="55"/>
      <c r="G276" s="58">
        <f>VLOOKUP(C270,'[1]Dr. Ambedkar '!A$1:AA$65536,18,0)</f>
        <v>10764</v>
      </c>
      <c r="H276" s="58">
        <f>VLOOKUP(C270,'[1]Dr. Ambedkar '!A$1:AA$65536,25,0)</f>
        <v>10764</v>
      </c>
      <c r="I276" s="55"/>
      <c r="J276" s="59">
        <f>SUM(J270:J273)</f>
        <v>1480</v>
      </c>
      <c r="K276" s="42">
        <f>VLOOKUP(C270,'[1]Dr. Ambedkar '!A$1:AZ$65536,30,0)</f>
        <v>9284</v>
      </c>
      <c r="L276" s="69"/>
      <c r="M276" s="10"/>
      <c r="N276" s="70" t="s">
        <v>52</v>
      </c>
      <c r="O276" s="71">
        <f>SUM(O270:O273)</f>
        <v>0</v>
      </c>
      <c r="P276" s="70" t="s">
        <v>52</v>
      </c>
      <c r="Q276" s="72">
        <f>K276-O276</f>
        <v>9284</v>
      </c>
      <c r="R276" s="73">
        <f>K276-O276-Q276</f>
        <v>0</v>
      </c>
    </row>
    <row r="277" spans="1:18" ht="12.75" thickBot="1"/>
    <row r="278" spans="1:18" ht="15.75" customHeight="1" thickBot="1">
      <c r="A278" s="3" t="s">
        <v>0</v>
      </c>
      <c r="B278" s="4"/>
      <c r="C278" s="4"/>
      <c r="D278" s="5"/>
      <c r="E278" s="3" t="s">
        <v>1</v>
      </c>
      <c r="F278" s="4"/>
      <c r="G278" s="4"/>
      <c r="H278" s="5"/>
      <c r="I278" s="6" t="s">
        <v>2</v>
      </c>
      <c r="J278" s="7"/>
      <c r="K278" s="8">
        <v>42705</v>
      </c>
      <c r="L278" s="9"/>
      <c r="M278" s="10"/>
      <c r="N278" s="6" t="s">
        <v>2</v>
      </c>
      <c r="O278" s="7"/>
      <c r="P278" s="11">
        <v>42705</v>
      </c>
      <c r="Q278" s="12"/>
      <c r="R278" s="13"/>
    </row>
    <row r="279" spans="1:18" ht="14.25">
      <c r="A279" s="14" t="s">
        <v>3</v>
      </c>
      <c r="B279" s="15" t="s">
        <v>4</v>
      </c>
      <c r="C279" s="16"/>
      <c r="D279" s="15" t="s">
        <v>5</v>
      </c>
      <c r="E279" s="16"/>
      <c r="F279" s="14" t="s">
        <v>6</v>
      </c>
      <c r="G279" s="17" t="s">
        <v>7</v>
      </c>
      <c r="H279" s="18" t="s">
        <v>8</v>
      </c>
      <c r="I279" s="15" t="s">
        <v>9</v>
      </c>
      <c r="J279" s="19"/>
      <c r="K279" s="20" t="s">
        <v>10</v>
      </c>
      <c r="L279" s="20" t="s">
        <v>11</v>
      </c>
      <c r="M279" s="10"/>
      <c r="N279" s="21" t="s">
        <v>12</v>
      </c>
      <c r="O279" s="22"/>
      <c r="P279" s="21" t="s">
        <v>13</v>
      </c>
      <c r="Q279" s="23"/>
      <c r="R279" s="24" t="s">
        <v>14</v>
      </c>
    </row>
    <row r="280" spans="1:18" ht="14.25">
      <c r="A280" s="25" t="s">
        <v>15</v>
      </c>
      <c r="B280" s="25" t="s">
        <v>16</v>
      </c>
      <c r="C280" s="26" t="s">
        <v>17</v>
      </c>
      <c r="D280" s="25" t="s">
        <v>18</v>
      </c>
      <c r="E280" s="26" t="s">
        <v>19</v>
      </c>
      <c r="F280" s="25" t="s">
        <v>20</v>
      </c>
      <c r="G280" s="27" t="s">
        <v>21</v>
      </c>
      <c r="H280" s="26" t="s">
        <v>22</v>
      </c>
      <c r="I280" s="25" t="s">
        <v>23</v>
      </c>
      <c r="J280" s="28" t="s">
        <v>24</v>
      </c>
      <c r="K280" s="29" t="s">
        <v>25</v>
      </c>
      <c r="L280" s="29" t="s">
        <v>26</v>
      </c>
      <c r="M280" s="10"/>
      <c r="N280" s="30" t="s">
        <v>27</v>
      </c>
      <c r="O280" s="31"/>
      <c r="P280" s="30" t="s">
        <v>28</v>
      </c>
      <c r="Q280" s="32"/>
      <c r="R280" s="33">
        <v>0</v>
      </c>
    </row>
    <row r="281" spans="1:18" ht="15" thickBot="1">
      <c r="A281" s="34"/>
      <c r="B281" s="34"/>
      <c r="C281" s="35"/>
      <c r="D281" s="34"/>
      <c r="E281" s="35"/>
      <c r="F281" s="25"/>
      <c r="G281" s="27"/>
      <c r="H281" s="26"/>
      <c r="I281" s="25"/>
      <c r="J281" s="28"/>
      <c r="K281" s="29"/>
      <c r="L281" s="29"/>
      <c r="M281" s="10"/>
      <c r="N281" s="37"/>
      <c r="O281" s="38"/>
      <c r="P281" s="37"/>
      <c r="Q281" s="39"/>
      <c r="R281" s="33"/>
    </row>
    <row r="282" spans="1:18" ht="15" thickBot="1">
      <c r="A282" s="40">
        <f>+C282</f>
        <v>24</v>
      </c>
      <c r="B282" s="25" t="s">
        <v>29</v>
      </c>
      <c r="C282" s="26">
        <f>+C270+1</f>
        <v>24</v>
      </c>
      <c r="D282" s="25" t="s">
        <v>30</v>
      </c>
      <c r="E282" s="41">
        <f>VLOOKUP(C282,'[1]Dr. Ambedkar '!A$1:AA$65536,11,0)</f>
        <v>0</v>
      </c>
      <c r="F282" s="25" t="s">
        <v>31</v>
      </c>
      <c r="G282" s="27">
        <f>VLOOKUP(C282,'[1]Dr. Ambedkar '!A$1:AA$65536,13,0)</f>
        <v>0</v>
      </c>
      <c r="H282" s="26">
        <f>VLOOKUP(C282,'[1]Dr. Ambedkar '!A$1:AA$65536,20,0)</f>
        <v>0</v>
      </c>
      <c r="I282" s="25" t="s">
        <v>32</v>
      </c>
      <c r="J282" s="28">
        <f>VLOOKUP(C282,'[1]Dr. Ambedkar '!A$1:AZ$65536,27,0)</f>
        <v>0</v>
      </c>
      <c r="K282" s="34"/>
      <c r="L282" s="42">
        <f>VLOOKUP(C282,'[1]Dr. Ambedkar '!A$1:AZ$65536,31,0)</f>
        <v>0</v>
      </c>
      <c r="M282" s="10"/>
      <c r="N282" s="43" t="s">
        <v>33</v>
      </c>
      <c r="O282" s="44">
        <f>VLOOKUP(C282,'[1]Dr. Ambedkar '!A$1:AZ$65536,33,0)</f>
        <v>0</v>
      </c>
      <c r="P282" s="43" t="s">
        <v>34</v>
      </c>
      <c r="Q282" s="45">
        <f>VLOOKUP(C282,'[1]Dr. Ambedkar '!A$1:AZ$65536,36,0)</f>
        <v>0</v>
      </c>
      <c r="R282" s="33"/>
    </row>
    <row r="283" spans="1:18" ht="14.25">
      <c r="A283" s="46"/>
      <c r="B283" s="25" t="s">
        <v>35</v>
      </c>
      <c r="C283" s="26">
        <f>VLOOKUP(C282,'[1]Dr. Ambedkar '!A$1:AA$65536,6,0)</f>
        <v>0</v>
      </c>
      <c r="D283" s="25" t="s">
        <v>36</v>
      </c>
      <c r="E283" s="41">
        <f>VLOOKUP(C282,'[1]Dr. Ambedkar '!A$1:AA$65536,12,0)</f>
        <v>0</v>
      </c>
      <c r="F283" s="25" t="s">
        <v>37</v>
      </c>
      <c r="G283" s="27">
        <f>VLOOKUP(C282,'[1]Dr. Ambedkar '!A$1:AA$65536,14,0)</f>
        <v>0</v>
      </c>
      <c r="H283" s="26">
        <f>VLOOKUP(C282,'[1]Dr. Ambedkar '!A$1:AA$65536,21,0)</f>
        <v>0</v>
      </c>
      <c r="I283" s="25" t="s">
        <v>38</v>
      </c>
      <c r="J283" s="28">
        <f>VLOOKUP(C282,'[1]Dr. Ambedkar '!A$1:AZ$65536,28,0)</f>
        <v>0</v>
      </c>
      <c r="K283" s="29"/>
      <c r="L283" s="74"/>
      <c r="M283" s="10"/>
      <c r="N283" s="43" t="s">
        <v>39</v>
      </c>
      <c r="O283" s="44">
        <f>VLOOKUP(C282,'[1]Dr. Ambedkar '!A$1:AZ$65536,34,0)</f>
        <v>0</v>
      </c>
      <c r="P283" s="43" t="s">
        <v>40</v>
      </c>
      <c r="Q283" s="45">
        <f>VLOOKUP(C282,'[1]Dr. Ambedkar '!A$1:AZ$65536,37,0)</f>
        <v>0</v>
      </c>
      <c r="R283" s="33"/>
    </row>
    <row r="284" spans="1:18" ht="14.25">
      <c r="A284" s="46"/>
      <c r="B284" s="25" t="s">
        <v>41</v>
      </c>
      <c r="C284" s="26">
        <f>VLOOKUP(C282,'[1]Dr. Ambedkar '!A$1:AA$65536,7,0)</f>
        <v>0</v>
      </c>
      <c r="D284" s="25" t="s">
        <v>34</v>
      </c>
      <c r="E284" s="41">
        <f>VLOOKUP(C282,'[1]Dr. Ambedkar '!A$1:AA$65536,4,0)</f>
        <v>0</v>
      </c>
      <c r="F284" s="25" t="s">
        <v>42</v>
      </c>
      <c r="G284" s="27">
        <f>VLOOKUP(C282,'[1]Dr. Ambedkar '!A$1:AA$65536,15,0)</f>
        <v>0</v>
      </c>
      <c r="H284" s="26">
        <f>VLOOKUP(C282,'[1]Dr. Ambedkar '!A$1:AA$65536,22,0)</f>
        <v>0</v>
      </c>
      <c r="I284" s="25"/>
      <c r="J284" s="28"/>
      <c r="K284" s="29"/>
      <c r="L284" s="74"/>
      <c r="M284" s="10"/>
      <c r="N284" s="43" t="s">
        <v>43</v>
      </c>
      <c r="O284" s="44">
        <f>VLOOKUP(C282,'[1]Dr. Ambedkar '!A$1:AZ$65536,35,0)</f>
        <v>0</v>
      </c>
      <c r="P284" s="43" t="s">
        <v>44</v>
      </c>
      <c r="Q284" s="45">
        <f>VLOOKUP(C282,'[1]Dr. Ambedkar '!A$1:AZ$65536,38,0)</f>
        <v>0</v>
      </c>
      <c r="R284" s="33"/>
    </row>
    <row r="285" spans="1:18" ht="14.25">
      <c r="A285" s="46"/>
      <c r="B285" s="25" t="s">
        <v>45</v>
      </c>
      <c r="C285" s="26">
        <f>VLOOKUP(C282,'[1]Dr. Ambedkar '!A$1:AA$65536,8,0)</f>
        <v>0</v>
      </c>
      <c r="D285" s="25" t="s">
        <v>46</v>
      </c>
      <c r="E285" s="41">
        <f>VLOOKUP(C282,'[1]Dr. Ambedkar '!A$1:AA$65536,5,0)</f>
        <v>0</v>
      </c>
      <c r="F285" s="25" t="s">
        <v>47</v>
      </c>
      <c r="G285" s="27">
        <f>VLOOKUP(C282,'[1]Dr. Ambedkar '!A$1:AA$65536,16,0)</f>
        <v>0</v>
      </c>
      <c r="H285" s="26">
        <f>VLOOKUP(C282,'[1]Dr. Ambedkar '!A$1:AA$65536,23,0)</f>
        <v>0</v>
      </c>
      <c r="I285" s="25"/>
      <c r="J285" s="28"/>
      <c r="K285" s="29"/>
      <c r="L285" s="74"/>
      <c r="M285" s="10"/>
      <c r="N285" s="48"/>
      <c r="O285" s="49"/>
      <c r="P285" s="48"/>
      <c r="Q285" s="50"/>
      <c r="R285" s="33"/>
    </row>
    <row r="286" spans="1:18" ht="15" thickBot="1">
      <c r="A286" s="46"/>
      <c r="B286" s="25" t="s">
        <v>48</v>
      </c>
      <c r="C286" s="26">
        <f>VLOOKUP(C282,'[1]Dr. Ambedkar '!A$1:AA$65536,9,0)</f>
        <v>0</v>
      </c>
      <c r="D286" s="25"/>
      <c r="E286" s="26"/>
      <c r="F286" s="25" t="str">
        <f>F274</f>
        <v>Bonus</v>
      </c>
      <c r="G286" s="27">
        <f>VLOOKUP(C282,'[1]Dr. Ambedkar '!A$1:AA$65536,17,0)</f>
        <v>0</v>
      </c>
      <c r="H286" s="26">
        <f>VLOOKUP(C282,'[1]Dr. Ambedkar '!A$1:AA$65536,24,0)</f>
        <v>0</v>
      </c>
      <c r="I286" s="25"/>
      <c r="J286" s="28"/>
      <c r="K286" s="29"/>
      <c r="L286" s="74"/>
      <c r="M286" s="10"/>
      <c r="N286" s="51"/>
      <c r="O286" s="52"/>
      <c r="P286" s="51"/>
      <c r="Q286" s="53"/>
      <c r="R286" s="54"/>
    </row>
    <row r="287" spans="1:18" ht="15" thickBot="1">
      <c r="A287" s="46"/>
      <c r="B287" s="55" t="s">
        <v>50</v>
      </c>
      <c r="C287" s="57">
        <f>VLOOKUP(C282,'[1]Dr. Ambedkar '!A$1:AA$65536,10,0)</f>
        <v>0</v>
      </c>
      <c r="D287" s="55"/>
      <c r="E287" s="57"/>
      <c r="F287" s="55"/>
      <c r="G287" s="58"/>
      <c r="H287" s="57"/>
      <c r="I287" s="55"/>
      <c r="J287" s="59"/>
      <c r="K287" s="60"/>
      <c r="L287" s="74"/>
      <c r="M287" s="10"/>
      <c r="N287" s="61"/>
      <c r="O287" s="62"/>
      <c r="P287" s="63"/>
      <c r="Q287" s="63"/>
      <c r="R287" s="64"/>
    </row>
    <row r="288" spans="1:18" ht="15" thickBot="1">
      <c r="A288" s="65"/>
      <c r="B288" s="66" t="s">
        <v>51</v>
      </c>
      <c r="C288" s="67"/>
      <c r="D288" s="67"/>
      <c r="E288" s="68"/>
      <c r="F288" s="55"/>
      <c r="G288" s="58">
        <f>VLOOKUP(C282,'[1]Dr. Ambedkar '!A$1:AA$65536,18,0)</f>
        <v>0</v>
      </c>
      <c r="H288" s="58">
        <f>VLOOKUP(C282,'[1]Dr. Ambedkar '!A$1:AA$65536,25,0)</f>
        <v>0</v>
      </c>
      <c r="I288" s="55"/>
      <c r="J288" s="59">
        <f>SUM(J282:J285)</f>
        <v>0</v>
      </c>
      <c r="K288" s="42">
        <f>VLOOKUP(C282,'[1]Dr. Ambedkar '!A$1:AZ$65536,30,0)</f>
        <v>0</v>
      </c>
      <c r="L288" s="69"/>
      <c r="M288" s="10"/>
      <c r="N288" s="70" t="s">
        <v>52</v>
      </c>
      <c r="O288" s="71">
        <f>SUM(O282:O285)</f>
        <v>0</v>
      </c>
      <c r="P288" s="70" t="s">
        <v>52</v>
      </c>
      <c r="Q288" s="72">
        <f>K288-O288</f>
        <v>0</v>
      </c>
      <c r="R288" s="73">
        <f>K288-O288-Q288</f>
        <v>0</v>
      </c>
    </row>
  </sheetData>
  <mergeCells count="337">
    <mergeCell ref="N280:O280"/>
    <mergeCell ref="P280:Q280"/>
    <mergeCell ref="A282:A288"/>
    <mergeCell ref="B288:E288"/>
    <mergeCell ref="N278:O278"/>
    <mergeCell ref="B279:C279"/>
    <mergeCell ref="D279:E279"/>
    <mergeCell ref="I279:J279"/>
    <mergeCell ref="N279:O279"/>
    <mergeCell ref="P279:Q279"/>
    <mergeCell ref="A270:A276"/>
    <mergeCell ref="B276:E276"/>
    <mergeCell ref="A278:D278"/>
    <mergeCell ref="E278:H278"/>
    <mergeCell ref="I278:J278"/>
    <mergeCell ref="K278:L278"/>
    <mergeCell ref="B267:C267"/>
    <mergeCell ref="D267:E267"/>
    <mergeCell ref="I267:J267"/>
    <mergeCell ref="N267:O267"/>
    <mergeCell ref="P267:Q267"/>
    <mergeCell ref="N268:O268"/>
    <mergeCell ref="P268:Q268"/>
    <mergeCell ref="N256:O256"/>
    <mergeCell ref="P256:Q256"/>
    <mergeCell ref="A258:A264"/>
    <mergeCell ref="B264:E264"/>
    <mergeCell ref="A266:D266"/>
    <mergeCell ref="E266:H266"/>
    <mergeCell ref="I266:J266"/>
    <mergeCell ref="K266:L266"/>
    <mergeCell ref="N266:O266"/>
    <mergeCell ref="N254:O254"/>
    <mergeCell ref="B255:C255"/>
    <mergeCell ref="D255:E255"/>
    <mergeCell ref="I255:J255"/>
    <mergeCell ref="N255:O255"/>
    <mergeCell ref="P255:Q255"/>
    <mergeCell ref="A246:A252"/>
    <mergeCell ref="B252:E252"/>
    <mergeCell ref="A254:D254"/>
    <mergeCell ref="E254:H254"/>
    <mergeCell ref="I254:J254"/>
    <mergeCell ref="K254:L254"/>
    <mergeCell ref="B243:C243"/>
    <mergeCell ref="D243:E243"/>
    <mergeCell ref="I243:J243"/>
    <mergeCell ref="N243:O243"/>
    <mergeCell ref="P243:Q243"/>
    <mergeCell ref="N244:O244"/>
    <mergeCell ref="P244:Q244"/>
    <mergeCell ref="N232:O232"/>
    <mergeCell ref="P232:Q232"/>
    <mergeCell ref="A234:A240"/>
    <mergeCell ref="B240:E240"/>
    <mergeCell ref="A242:D242"/>
    <mergeCell ref="E242:H242"/>
    <mergeCell ref="I242:J242"/>
    <mergeCell ref="K242:L242"/>
    <mergeCell ref="N242:O242"/>
    <mergeCell ref="N230:O230"/>
    <mergeCell ref="B231:C231"/>
    <mergeCell ref="D231:E231"/>
    <mergeCell ref="I231:J231"/>
    <mergeCell ref="N231:O231"/>
    <mergeCell ref="P231:Q231"/>
    <mergeCell ref="A222:A228"/>
    <mergeCell ref="B228:E228"/>
    <mergeCell ref="A230:D230"/>
    <mergeCell ref="E230:H230"/>
    <mergeCell ref="I230:J230"/>
    <mergeCell ref="K230:L230"/>
    <mergeCell ref="B219:C219"/>
    <mergeCell ref="D219:E219"/>
    <mergeCell ref="I219:J219"/>
    <mergeCell ref="N219:O219"/>
    <mergeCell ref="P219:Q219"/>
    <mergeCell ref="N220:O220"/>
    <mergeCell ref="P220:Q220"/>
    <mergeCell ref="N208:O208"/>
    <mergeCell ref="P208:Q208"/>
    <mergeCell ref="A210:A216"/>
    <mergeCell ref="B216:E216"/>
    <mergeCell ref="A218:D218"/>
    <mergeCell ref="E218:H218"/>
    <mergeCell ref="I218:J218"/>
    <mergeCell ref="K218:L218"/>
    <mergeCell ref="N218:O218"/>
    <mergeCell ref="N206:O206"/>
    <mergeCell ref="B207:C207"/>
    <mergeCell ref="D207:E207"/>
    <mergeCell ref="I207:J207"/>
    <mergeCell ref="N207:O207"/>
    <mergeCell ref="P207:Q207"/>
    <mergeCell ref="A198:A204"/>
    <mergeCell ref="B204:E204"/>
    <mergeCell ref="A206:D206"/>
    <mergeCell ref="E206:H206"/>
    <mergeCell ref="I206:J206"/>
    <mergeCell ref="K206:L206"/>
    <mergeCell ref="B195:C195"/>
    <mergeCell ref="D195:E195"/>
    <mergeCell ref="I195:J195"/>
    <mergeCell ref="N195:O195"/>
    <mergeCell ref="P195:Q195"/>
    <mergeCell ref="N196:O196"/>
    <mergeCell ref="P196:Q196"/>
    <mergeCell ref="N184:O184"/>
    <mergeCell ref="P184:Q184"/>
    <mergeCell ref="A186:A192"/>
    <mergeCell ref="B192:E192"/>
    <mergeCell ref="A194:D194"/>
    <mergeCell ref="E194:H194"/>
    <mergeCell ref="I194:J194"/>
    <mergeCell ref="K194:L194"/>
    <mergeCell ref="N194:O194"/>
    <mergeCell ref="N182:O182"/>
    <mergeCell ref="B183:C183"/>
    <mergeCell ref="D183:E183"/>
    <mergeCell ref="I183:J183"/>
    <mergeCell ref="N183:O183"/>
    <mergeCell ref="P183:Q183"/>
    <mergeCell ref="A174:A180"/>
    <mergeCell ref="B180:E180"/>
    <mergeCell ref="A182:D182"/>
    <mergeCell ref="E182:H182"/>
    <mergeCell ref="I182:J182"/>
    <mergeCell ref="K182:L182"/>
    <mergeCell ref="B171:C171"/>
    <mergeCell ref="D171:E171"/>
    <mergeCell ref="I171:J171"/>
    <mergeCell ref="N171:O171"/>
    <mergeCell ref="P171:Q171"/>
    <mergeCell ref="N172:O172"/>
    <mergeCell ref="P172:Q172"/>
    <mergeCell ref="N160:O160"/>
    <mergeCell ref="P160:Q160"/>
    <mergeCell ref="A162:A168"/>
    <mergeCell ref="B168:E168"/>
    <mergeCell ref="A170:D170"/>
    <mergeCell ref="E170:H170"/>
    <mergeCell ref="I170:J170"/>
    <mergeCell ref="K170:L170"/>
    <mergeCell ref="N170:O170"/>
    <mergeCell ref="N158:O158"/>
    <mergeCell ref="B159:C159"/>
    <mergeCell ref="D159:E159"/>
    <mergeCell ref="I159:J159"/>
    <mergeCell ref="N159:O159"/>
    <mergeCell ref="P159:Q159"/>
    <mergeCell ref="A150:A156"/>
    <mergeCell ref="B156:E156"/>
    <mergeCell ref="A158:D158"/>
    <mergeCell ref="E158:H158"/>
    <mergeCell ref="I158:J158"/>
    <mergeCell ref="K158:L158"/>
    <mergeCell ref="B147:C147"/>
    <mergeCell ref="D147:E147"/>
    <mergeCell ref="I147:J147"/>
    <mergeCell ref="N147:O147"/>
    <mergeCell ref="P147:Q147"/>
    <mergeCell ref="N148:O148"/>
    <mergeCell ref="P148:Q148"/>
    <mergeCell ref="N136:O136"/>
    <mergeCell ref="P136:Q136"/>
    <mergeCell ref="A138:A144"/>
    <mergeCell ref="B144:E144"/>
    <mergeCell ref="A146:D146"/>
    <mergeCell ref="E146:H146"/>
    <mergeCell ref="I146:J146"/>
    <mergeCell ref="K146:L146"/>
    <mergeCell ref="N146:O146"/>
    <mergeCell ref="N134:O134"/>
    <mergeCell ref="B135:C135"/>
    <mergeCell ref="D135:E135"/>
    <mergeCell ref="I135:J135"/>
    <mergeCell ref="N135:O135"/>
    <mergeCell ref="P135:Q135"/>
    <mergeCell ref="A126:A132"/>
    <mergeCell ref="B132:E132"/>
    <mergeCell ref="A134:D134"/>
    <mergeCell ref="E134:H134"/>
    <mergeCell ref="I134:J134"/>
    <mergeCell ref="K134:L134"/>
    <mergeCell ref="B123:C123"/>
    <mergeCell ref="D123:E123"/>
    <mergeCell ref="I123:J123"/>
    <mergeCell ref="N123:O123"/>
    <mergeCell ref="P123:Q123"/>
    <mergeCell ref="N124:O124"/>
    <mergeCell ref="P124:Q124"/>
    <mergeCell ref="N112:O112"/>
    <mergeCell ref="P112:Q112"/>
    <mergeCell ref="A114:A120"/>
    <mergeCell ref="B120:E120"/>
    <mergeCell ref="A122:D122"/>
    <mergeCell ref="E122:H122"/>
    <mergeCell ref="I122:J122"/>
    <mergeCell ref="K122:L122"/>
    <mergeCell ref="N122:O122"/>
    <mergeCell ref="N110:O110"/>
    <mergeCell ref="B111:C111"/>
    <mergeCell ref="D111:E111"/>
    <mergeCell ref="I111:J111"/>
    <mergeCell ref="N111:O111"/>
    <mergeCell ref="P111:Q111"/>
    <mergeCell ref="A102:A108"/>
    <mergeCell ref="B108:E108"/>
    <mergeCell ref="A110:D110"/>
    <mergeCell ref="E110:H110"/>
    <mergeCell ref="I110:J110"/>
    <mergeCell ref="K110:L110"/>
    <mergeCell ref="B99:C99"/>
    <mergeCell ref="D99:E99"/>
    <mergeCell ref="I99:J99"/>
    <mergeCell ref="N99:O99"/>
    <mergeCell ref="P99:Q99"/>
    <mergeCell ref="N100:O100"/>
    <mergeCell ref="P100:Q100"/>
    <mergeCell ref="N88:O88"/>
    <mergeCell ref="P88:Q88"/>
    <mergeCell ref="A90:A96"/>
    <mergeCell ref="B96:E96"/>
    <mergeCell ref="A98:D98"/>
    <mergeCell ref="E98:H98"/>
    <mergeCell ref="I98:J98"/>
    <mergeCell ref="K98:L98"/>
    <mergeCell ref="N98:O98"/>
    <mergeCell ref="N86:O86"/>
    <mergeCell ref="B87:C87"/>
    <mergeCell ref="D87:E87"/>
    <mergeCell ref="I87:J87"/>
    <mergeCell ref="N87:O87"/>
    <mergeCell ref="P87:Q87"/>
    <mergeCell ref="A78:A84"/>
    <mergeCell ref="B84:E84"/>
    <mergeCell ref="A86:D86"/>
    <mergeCell ref="E86:H86"/>
    <mergeCell ref="I86:J86"/>
    <mergeCell ref="K86:L86"/>
    <mergeCell ref="B75:C75"/>
    <mergeCell ref="D75:E75"/>
    <mergeCell ref="I75:J75"/>
    <mergeCell ref="N75:O75"/>
    <mergeCell ref="P75:Q75"/>
    <mergeCell ref="N76:O76"/>
    <mergeCell ref="P76:Q76"/>
    <mergeCell ref="N64:O64"/>
    <mergeCell ref="P64:Q64"/>
    <mergeCell ref="A66:A72"/>
    <mergeCell ref="B72:E72"/>
    <mergeCell ref="A74:D74"/>
    <mergeCell ref="E74:H74"/>
    <mergeCell ref="I74:J74"/>
    <mergeCell ref="K74:L74"/>
    <mergeCell ref="N74:O74"/>
    <mergeCell ref="N62:O62"/>
    <mergeCell ref="B63:C63"/>
    <mergeCell ref="D63:E63"/>
    <mergeCell ref="I63:J63"/>
    <mergeCell ref="N63:O63"/>
    <mergeCell ref="P63:Q63"/>
    <mergeCell ref="A54:A60"/>
    <mergeCell ref="B60:E60"/>
    <mergeCell ref="A62:D62"/>
    <mergeCell ref="E62:H62"/>
    <mergeCell ref="I62:J62"/>
    <mergeCell ref="K62:L62"/>
    <mergeCell ref="B51:C51"/>
    <mergeCell ref="D51:E51"/>
    <mergeCell ref="I51:J51"/>
    <mergeCell ref="N51:O51"/>
    <mergeCell ref="P51:Q51"/>
    <mergeCell ref="N52:O52"/>
    <mergeCell ref="P52:Q52"/>
    <mergeCell ref="N40:O40"/>
    <mergeCell ref="P40:Q40"/>
    <mergeCell ref="A42:A48"/>
    <mergeCell ref="B48:E48"/>
    <mergeCell ref="A50:D50"/>
    <mergeCell ref="E50:H50"/>
    <mergeCell ref="I50:J50"/>
    <mergeCell ref="K50:L50"/>
    <mergeCell ref="N50:O50"/>
    <mergeCell ref="N38:O38"/>
    <mergeCell ref="B39:C39"/>
    <mergeCell ref="D39:E39"/>
    <mergeCell ref="I39:J39"/>
    <mergeCell ref="N39:O39"/>
    <mergeCell ref="P39:Q39"/>
    <mergeCell ref="A30:A36"/>
    <mergeCell ref="B36:E36"/>
    <mergeCell ref="A38:D38"/>
    <mergeCell ref="E38:H38"/>
    <mergeCell ref="I38:J38"/>
    <mergeCell ref="K38:L38"/>
    <mergeCell ref="B27:C27"/>
    <mergeCell ref="D27:E27"/>
    <mergeCell ref="I27:J27"/>
    <mergeCell ref="N27:O27"/>
    <mergeCell ref="P27:Q27"/>
    <mergeCell ref="N28:O28"/>
    <mergeCell ref="P28:Q28"/>
    <mergeCell ref="P15:Q15"/>
    <mergeCell ref="N16:O16"/>
    <mergeCell ref="P16:Q16"/>
    <mergeCell ref="A18:A24"/>
    <mergeCell ref="B24:E24"/>
    <mergeCell ref="A26:D26"/>
    <mergeCell ref="E26:H26"/>
    <mergeCell ref="I26:J26"/>
    <mergeCell ref="K26:L26"/>
    <mergeCell ref="N26:O26"/>
    <mergeCell ref="A14:D14"/>
    <mergeCell ref="E14:H14"/>
    <mergeCell ref="I14:J14"/>
    <mergeCell ref="K14:L14"/>
    <mergeCell ref="N14:O14"/>
    <mergeCell ref="B15:C15"/>
    <mergeCell ref="D15:E15"/>
    <mergeCell ref="I15:J15"/>
    <mergeCell ref="N15:O15"/>
    <mergeCell ref="P3:Q3"/>
    <mergeCell ref="N4:O4"/>
    <mergeCell ref="P4:Q4"/>
    <mergeCell ref="A6:A12"/>
    <mergeCell ref="L7:L11"/>
    <mergeCell ref="B12:E12"/>
    <mergeCell ref="A2:D2"/>
    <mergeCell ref="E2:H2"/>
    <mergeCell ref="I2:J2"/>
    <mergeCell ref="K2:L2"/>
    <mergeCell ref="N2:O2"/>
    <mergeCell ref="B3:C3"/>
    <mergeCell ref="D3:E3"/>
    <mergeCell ref="I3:J3"/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2017-03-12T02:24:36Z</dcterms:modified>
</cp:coreProperties>
</file>